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8105" windowHeight="8085"/>
  </bookViews>
  <sheets>
    <sheet name="LAE SUPERVISIÓN" sheetId="1" r:id="rId1"/>
    <sheet name="LAE FORTALECER TIC " sheetId="2" r:id="rId2"/>
    <sheet name="LAE PARTICIPACIÓN" sheetId="3" r:id="rId3"/>
    <sheet name="LAE COMUNICACIÓN" sheetId="4" r:id="rId4"/>
    <sheet name="LAE GESTIÓN JURÍDICA" sheetId="5" r:id="rId5"/>
    <sheet name="LAE TALENTO HUMANO" sheetId="6" r:id="rId6"/>
    <sheet name="LAE EVALUACIÓN" sheetId="7" r:id="rId7"/>
    <sheet name="CONSOLIDADO" sheetId="9" r:id="rId8"/>
    <sheet name="TODAS LAS LAE" sheetId="8" r:id="rId9"/>
  </sheets>
  <definedNames>
    <definedName name="_xlnm._FilterDatabase" localSheetId="3" hidden="1">'LAE COMUNICACIÓN'!$A$5:$Q$18</definedName>
    <definedName name="_xlnm._FilterDatabase" localSheetId="1" hidden="1">'LAE FORTALECER TIC '!$B$5:$Q$36</definedName>
    <definedName name="_xlnm._FilterDatabase" localSheetId="4" hidden="1">'LAE GESTIÓN JURÍDICA'!$A$5:$Q$12</definedName>
    <definedName name="_xlnm._FilterDatabase" localSheetId="2" hidden="1">'LAE PARTICIPACIÓN'!$A$5:$Q$18</definedName>
    <definedName name="_xlnm._FilterDatabase" localSheetId="0" hidden="1">'LAE SUPERVISIÓN'!$A$5:$Q$36</definedName>
    <definedName name="_xlnm._FilterDatabase" localSheetId="5" hidden="1">'LAE TALENTO HUMANO'!$A$5:$Q$14</definedName>
    <definedName name="_xlnm._FilterDatabase" localSheetId="8" hidden="1">'TODAS LAS LAE'!$A$5:$Q$111</definedName>
    <definedName name="_xlnm.Print_Titles" localSheetId="7">CONSOLIDADO!$5:$5</definedName>
  </definedNames>
  <calcPr calcId="144525"/>
</workbook>
</file>

<file path=xl/calcChain.xml><?xml version="1.0" encoding="utf-8"?>
<calcChain xmlns="http://schemas.openxmlformats.org/spreadsheetml/2006/main">
  <c r="L104" i="9" l="1"/>
  <c r="P104" i="9" s="1"/>
  <c r="Q104" i="9" s="1"/>
  <c r="L103" i="9"/>
  <c r="P103" i="9" s="1"/>
  <c r="L102" i="9"/>
  <c r="P102" i="9" s="1"/>
  <c r="P101" i="9"/>
  <c r="P99" i="9"/>
  <c r="Q99" i="9" s="1"/>
  <c r="P97" i="9"/>
  <c r="P95" i="9"/>
  <c r="P93" i="9"/>
  <c r="L91" i="9"/>
  <c r="P90" i="9" s="1"/>
  <c r="P89" i="9"/>
  <c r="P88" i="9"/>
  <c r="P87" i="9"/>
  <c r="Q87" i="9" s="1"/>
  <c r="P86" i="9"/>
  <c r="Q86" i="9" s="1"/>
  <c r="P85" i="9"/>
  <c r="L84" i="9"/>
  <c r="L83" i="9"/>
  <c r="L82" i="9"/>
  <c r="L81" i="9"/>
  <c r="L80" i="9"/>
  <c r="L79" i="9"/>
  <c r="P79" i="9" s="1"/>
  <c r="P73" i="9"/>
  <c r="L59" i="9"/>
  <c r="P59" i="9" s="1"/>
  <c r="P53" i="9"/>
  <c r="P52" i="9"/>
  <c r="P51" i="9"/>
  <c r="P49" i="9"/>
  <c r="P47" i="9"/>
  <c r="K47" i="9"/>
  <c r="L44" i="9"/>
  <c r="L42" i="9"/>
  <c r="K42" i="9"/>
  <c r="P38" i="9"/>
  <c r="P35" i="9"/>
  <c r="K35" i="9"/>
  <c r="K34" i="9"/>
  <c r="P33" i="9"/>
  <c r="P32" i="9"/>
  <c r="P31" i="9"/>
  <c r="P30" i="9"/>
  <c r="Q30" i="9" s="1"/>
  <c r="P28" i="9"/>
  <c r="Q28" i="9" s="1"/>
  <c r="L27" i="9"/>
  <c r="P27" i="9" s="1"/>
  <c r="L21" i="9"/>
  <c r="L20" i="9"/>
  <c r="L19" i="9"/>
  <c r="L18" i="9"/>
  <c r="L17" i="9"/>
  <c r="L16" i="9"/>
  <c r="L15" i="9"/>
  <c r="L14" i="9"/>
  <c r="K14" i="9"/>
  <c r="L13" i="9"/>
  <c r="P13" i="9" s="1"/>
  <c r="P11" i="9"/>
  <c r="P10" i="9"/>
  <c r="L7" i="9"/>
  <c r="L6" i="9"/>
  <c r="P14" i="9" l="1"/>
  <c r="Q13" i="9" s="1"/>
  <c r="Q93" i="9"/>
  <c r="Q89" i="9"/>
  <c r="P42" i="9"/>
  <c r="Q33" i="9" s="1"/>
  <c r="P80" i="9"/>
  <c r="Q73" i="9" s="1"/>
  <c r="P6" i="9"/>
  <c r="Q6" i="9" s="1"/>
  <c r="Q52" i="9"/>
  <c r="P83" i="9"/>
  <c r="Q102" i="9"/>
  <c r="L16" i="1"/>
  <c r="L15" i="1" l="1"/>
  <c r="L14" i="1"/>
  <c r="L28" i="8" l="1"/>
  <c r="L22" i="8"/>
  <c r="L21" i="8"/>
  <c r="L20" i="8"/>
  <c r="L19" i="8"/>
  <c r="L18" i="8"/>
  <c r="L14" i="8"/>
  <c r="L8" i="8"/>
  <c r="L7" i="8"/>
  <c r="P14" i="6" l="1"/>
  <c r="P12" i="6"/>
  <c r="Q12" i="6" s="1"/>
  <c r="P10" i="6"/>
  <c r="P8" i="6"/>
  <c r="P6" i="6"/>
  <c r="Q6" i="6" s="1"/>
  <c r="P6" i="4"/>
  <c r="L15" i="4"/>
  <c r="L14" i="4"/>
  <c r="P13" i="4" s="1"/>
  <c r="L13" i="4"/>
  <c r="L12" i="4"/>
  <c r="L32" i="2"/>
  <c r="L21" i="1"/>
  <c r="L20" i="1"/>
  <c r="L19" i="1"/>
  <c r="P14" i="1" s="1"/>
  <c r="L18" i="1"/>
  <c r="L17" i="1"/>
  <c r="L13" i="1"/>
  <c r="L7" i="1"/>
  <c r="L6" i="1"/>
  <c r="P6" i="1" s="1"/>
  <c r="L17" i="2"/>
  <c r="P15" i="2" s="1"/>
  <c r="L8" i="7"/>
  <c r="P8" i="7" s="1"/>
  <c r="Q8" i="7" s="1"/>
  <c r="L7" i="7"/>
  <c r="L6" i="7"/>
  <c r="L111" i="8"/>
  <c r="P111" i="8" s="1"/>
  <c r="Q111" i="8" s="1"/>
  <c r="L110" i="8"/>
  <c r="P110" i="8"/>
  <c r="L109" i="8"/>
  <c r="P109" i="8"/>
  <c r="Q109" i="8" s="1"/>
  <c r="L96" i="8"/>
  <c r="P95" i="8" s="1"/>
  <c r="P94" i="8"/>
  <c r="P93" i="8"/>
  <c r="P92" i="8"/>
  <c r="Q92" i="8" s="1"/>
  <c r="P91" i="8"/>
  <c r="Q91" i="8" s="1"/>
  <c r="P89" i="8"/>
  <c r="L88" i="8"/>
  <c r="L87" i="8"/>
  <c r="P87" i="8"/>
  <c r="L86" i="8"/>
  <c r="L85" i="8"/>
  <c r="L84" i="8"/>
  <c r="P84" i="8" s="1"/>
  <c r="Q77" i="8" s="1"/>
  <c r="P83" i="8"/>
  <c r="P77" i="8"/>
  <c r="L61" i="8"/>
  <c r="P61" i="8"/>
  <c r="P55" i="8"/>
  <c r="P54" i="8"/>
  <c r="Q54" i="8" s="1"/>
  <c r="P53" i="8"/>
  <c r="P51" i="8"/>
  <c r="P49" i="8"/>
  <c r="K49" i="8"/>
  <c r="L46" i="8"/>
  <c r="L44" i="8"/>
  <c r="P44" i="8"/>
  <c r="K44" i="8"/>
  <c r="P40" i="8"/>
  <c r="P37" i="8"/>
  <c r="K37" i="8"/>
  <c r="K36" i="8"/>
  <c r="P35" i="8"/>
  <c r="K15" i="8"/>
  <c r="L11" i="5"/>
  <c r="P10" i="5" s="1"/>
  <c r="L16" i="4"/>
  <c r="L17" i="4"/>
  <c r="L15" i="2"/>
  <c r="P7" i="7"/>
  <c r="Q6" i="7" s="1"/>
  <c r="P6" i="7"/>
  <c r="P9" i="5"/>
  <c r="P8" i="5"/>
  <c r="P7" i="5"/>
  <c r="Q7" i="5" s="1"/>
  <c r="P6" i="5"/>
  <c r="Q6" i="5"/>
  <c r="P18" i="4"/>
  <c r="P16" i="4"/>
  <c r="P12" i="4"/>
  <c r="P32" i="2"/>
  <c r="P26" i="2"/>
  <c r="P25" i="2"/>
  <c r="Q25" i="2"/>
  <c r="P24" i="2"/>
  <c r="P22" i="2"/>
  <c r="P20" i="2"/>
  <c r="K20" i="2"/>
  <c r="K15" i="2"/>
  <c r="P11" i="2"/>
  <c r="P8" i="2"/>
  <c r="Q6" i="2" s="1"/>
  <c r="K8" i="2"/>
  <c r="K7" i="2"/>
  <c r="P6" i="2"/>
  <c r="P32" i="1"/>
  <c r="P31" i="1"/>
  <c r="P30" i="1"/>
  <c r="P28" i="1"/>
  <c r="Q28" i="1" s="1"/>
  <c r="L27" i="1"/>
  <c r="P27" i="1" s="1"/>
  <c r="K14" i="1"/>
  <c r="P13" i="1"/>
  <c r="P11" i="1"/>
  <c r="P10" i="1"/>
  <c r="Q6" i="4" l="1"/>
  <c r="Q30" i="1"/>
  <c r="Q35" i="8"/>
  <c r="Q94" i="8"/>
  <c r="Q9" i="5"/>
  <c r="Q13" i="1"/>
  <c r="Q6" i="1"/>
</calcChain>
</file>

<file path=xl/comments1.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K11" authorId="0">
      <text>
        <r>
          <rPr>
            <sz val="11"/>
            <color rgb="FF000000"/>
            <rFont val="Calibri"/>
            <family val="2"/>
          </rPr>
          <t xml:space="preserve">Contratación de firma consultora
</t>
        </r>
      </text>
    </comment>
    <comment ref="K13" authorId="0">
      <text>
        <r>
          <rPr>
            <sz val="11"/>
            <color rgb="FF000000"/>
            <rFont val="Calibri"/>
            <family val="2"/>
          </rPr>
          <t>$66.000.000 de liquidaciones voluntarias 
1 Lider superv: 52.800.000  
2 lider jco: 105.600.000</t>
        </r>
      </text>
    </comment>
    <comment ref="G17" authorId="0">
      <text>
        <r>
          <rPr>
            <sz val="11"/>
            <color rgb="FF000000"/>
            <rFont val="Calibri"/>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G20" authorId="0">
      <text>
        <r>
          <rPr>
            <sz val="11"/>
            <color rgb="FF000000"/>
            <rFont val="Calibri"/>
            <family val="2"/>
          </rPr>
          <t xml:space="preserve">a. Inv. 2015 - 2016 : 102
b. Inv. 2017 : 80
c. Inv. 1000 requerimientos: 500
</t>
        </r>
      </text>
    </comment>
    <comment ref="G30" authorId="0">
      <text>
        <r>
          <rPr>
            <sz val="11"/>
            <color rgb="FF000000"/>
            <rFont val="Calibri"/>
            <family val="2"/>
          </rPr>
          <t>SOPORTE:
Revisar meta en función de incremento de cobertura grupo 3</t>
        </r>
      </text>
    </comment>
    <comment ref="G31" authorId="0">
      <text>
        <r>
          <rPr>
            <sz val="11"/>
            <color rgb="FF000000"/>
            <rFont val="Calibri"/>
            <family val="2"/>
          </rPr>
          <t>SOPORTE:
Revisar meta en función de incremento de cobertura grupo 3</t>
        </r>
      </text>
    </comment>
    <comment ref="G32" authorId="0">
      <text>
        <r>
          <rPr>
            <sz val="11"/>
            <color rgb="FF000000"/>
            <rFont val="Calibri"/>
            <family val="2"/>
          </rPr>
          <t>SOPORTE:
Revisar meta en función de incremento de cobertura grupo 3</t>
        </r>
      </text>
    </comment>
  </commentList>
</comments>
</file>

<file path=xl/comments2.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D14" authorId="0">
      <text>
        <r>
          <rPr>
            <sz val="11"/>
            <color rgb="FF000000"/>
            <rFont val="Calibri"/>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List>
</comments>
</file>

<file path=xl/comments3.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4.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5.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6.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7.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8.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K11" authorId="0">
      <text>
        <r>
          <rPr>
            <sz val="11"/>
            <color rgb="FF000000"/>
            <rFont val="Calibri"/>
            <family val="2"/>
          </rPr>
          <t xml:space="preserve">Contratación de firma consultora
</t>
        </r>
      </text>
    </comment>
    <comment ref="K13" authorId="0">
      <text>
        <r>
          <rPr>
            <sz val="11"/>
            <color rgb="FF000000"/>
            <rFont val="Calibri"/>
            <family val="2"/>
          </rPr>
          <t>$66.000.000 de liquidaciones voluntarias 
1 Lider superv: 52.800.000  
2 lider jco: 105.600.000</t>
        </r>
      </text>
    </comment>
    <comment ref="G17" authorId="0">
      <text>
        <r>
          <rPr>
            <sz val="11"/>
            <color rgb="FF000000"/>
            <rFont val="Calibri"/>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G20" authorId="0">
      <text>
        <r>
          <rPr>
            <sz val="11"/>
            <color rgb="FF000000"/>
            <rFont val="Calibri"/>
            <family val="2"/>
          </rPr>
          <t xml:space="preserve">a. Inv. 2015 - 2016 : 102
b. Inv. 2017 : 80
c. Inv. 1000 requerimientos: 500
</t>
        </r>
      </text>
    </comment>
    <comment ref="G30" authorId="0">
      <text>
        <r>
          <rPr>
            <sz val="11"/>
            <color rgb="FF000000"/>
            <rFont val="Calibri"/>
            <family val="2"/>
          </rPr>
          <t>SOPORTE:
Revisar meta en función de incremento de cobertura grupo 3</t>
        </r>
      </text>
    </comment>
    <comment ref="G31" authorId="0">
      <text>
        <r>
          <rPr>
            <sz val="11"/>
            <color rgb="FF000000"/>
            <rFont val="Calibri"/>
            <family val="2"/>
          </rPr>
          <t>SOPORTE:
Revisar meta en función de incremento de cobertura grupo 3</t>
        </r>
      </text>
    </comment>
    <comment ref="G32" authorId="0">
      <text>
        <r>
          <rPr>
            <sz val="11"/>
            <color rgb="FF000000"/>
            <rFont val="Calibri"/>
            <family val="2"/>
          </rPr>
          <t>SOPORTE:
Revisar meta en función de incremento de cobertura grupo 3</t>
        </r>
      </text>
    </comment>
    <comment ref="D41" authorId="0">
      <text>
        <r>
          <rPr>
            <sz val="11"/>
            <color rgb="FF000000"/>
            <rFont val="Calibri"/>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List>
</comments>
</file>

<file path=xl/comments9.xml><?xml version="1.0" encoding="utf-8"?>
<comments xmlns="http://schemas.openxmlformats.org/spreadsheetml/2006/main">
  <authors>
    <author>MARIA FERNANDA LOPEZ MESA</author>
    <author>SOPORTE</author>
    <author>soporte</author>
    <author>Diana Rocio Osorio Ortiz</author>
  </authors>
  <commentList>
    <comment ref="L5" authorId="0">
      <text>
        <r>
          <rPr>
            <b/>
            <sz val="9"/>
            <color indexed="81"/>
            <rFont val="Tahoma"/>
            <family val="2"/>
          </rPr>
          <t xml:space="preserve">OAPS: </t>
        </r>
        <r>
          <rPr>
            <sz val="9"/>
            <color indexed="81"/>
            <rFont val="Tahoma"/>
            <family val="2"/>
          </rPr>
          <t xml:space="preserve">Se calcula con base en el indicador definido
</t>
        </r>
      </text>
    </comment>
    <comment ref="K12" authorId="1">
      <text>
        <r>
          <rPr>
            <b/>
            <sz val="9"/>
            <color indexed="81"/>
            <rFont val="Tahoma"/>
            <family val="2"/>
          </rPr>
          <t>Contratación de firma consultora</t>
        </r>
        <r>
          <rPr>
            <sz val="9"/>
            <color indexed="81"/>
            <rFont val="Tahoma"/>
            <family val="2"/>
          </rPr>
          <t xml:space="preserve">
</t>
        </r>
      </text>
    </comment>
    <comment ref="K14" authorId="2">
      <text>
        <r>
          <rPr>
            <b/>
            <sz val="9"/>
            <color indexed="81"/>
            <rFont val="Tahoma"/>
            <family val="2"/>
          </rPr>
          <t>$66.000.000 de liquidaciones voluntarias 
1 Lider superv: 52.800.000  
2 lider jco: 105.600.000</t>
        </r>
      </text>
    </comment>
    <comment ref="G18" authorId="1">
      <text>
        <r>
          <rPr>
            <sz val="9"/>
            <color indexed="81"/>
            <rFont val="Tahoma"/>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G21" authorId="3">
      <text>
        <r>
          <rPr>
            <sz val="9"/>
            <color indexed="81"/>
            <rFont val="Tahoma"/>
            <family val="2"/>
          </rPr>
          <t xml:space="preserve">a. Inv. 2015 - 2016 : 102
b. Inv. 2017 : 80
c. Inv. 1000 requerimientos: 500
</t>
        </r>
      </text>
    </comment>
    <comment ref="G31" authorId="1">
      <text>
        <r>
          <rPr>
            <b/>
            <sz val="9"/>
            <color indexed="81"/>
            <rFont val="Tahoma"/>
            <family val="2"/>
          </rPr>
          <t>SOPORTE:</t>
        </r>
        <r>
          <rPr>
            <sz val="9"/>
            <color indexed="81"/>
            <rFont val="Tahoma"/>
            <family val="2"/>
          </rPr>
          <t xml:space="preserve">
Revisar meta en función de incremento de cobertura grupo 3</t>
        </r>
      </text>
    </comment>
    <comment ref="G32" authorId="1">
      <text>
        <r>
          <rPr>
            <b/>
            <sz val="9"/>
            <color indexed="81"/>
            <rFont val="Tahoma"/>
            <family val="2"/>
          </rPr>
          <t>SOPORTE:</t>
        </r>
        <r>
          <rPr>
            <sz val="9"/>
            <color indexed="81"/>
            <rFont val="Tahoma"/>
            <family val="2"/>
          </rPr>
          <t xml:space="preserve">
Revisar meta en función de incremento de cobertura grupo 3</t>
        </r>
      </text>
    </comment>
    <comment ref="G33" authorId="1">
      <text>
        <r>
          <rPr>
            <b/>
            <sz val="9"/>
            <color indexed="81"/>
            <rFont val="Tahoma"/>
            <family val="2"/>
          </rPr>
          <t>SOPORTE:</t>
        </r>
        <r>
          <rPr>
            <sz val="9"/>
            <color indexed="81"/>
            <rFont val="Tahoma"/>
            <family val="2"/>
          </rPr>
          <t xml:space="preserve">
Revisar meta en función de incremento de cobertura grupo 3</t>
        </r>
      </text>
    </comment>
    <comment ref="D43" authorId="2">
      <text>
        <r>
          <rPr>
            <b/>
            <sz val="9"/>
            <color indexed="81"/>
            <rFont val="Tahoma"/>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List>
</comments>
</file>

<file path=xl/sharedStrings.xml><?xml version="1.0" encoding="utf-8"?>
<sst xmlns="http://schemas.openxmlformats.org/spreadsheetml/2006/main" count="1588" uniqueCount="443">
  <si>
    <t>SEGUIMIENTO PLAN OPERATIVO</t>
  </si>
  <si>
    <t xml:space="preserve">Código Formato:                                                                                                                                                   F-PLAN-006                                      </t>
  </si>
  <si>
    <t>PERIODO DE SEGUIMIENTO:</t>
  </si>
  <si>
    <t>OBJETIVO ESTRATEGICO</t>
  </si>
  <si>
    <t>ESTRATEGIA</t>
  </si>
  <si>
    <t>PODERACIÓN ESTRATEGIA</t>
  </si>
  <si>
    <t>DECRIPCIÓN ACTIVIDAD</t>
  </si>
  <si>
    <t>DEPENDENCIA RESPONSABLE</t>
  </si>
  <si>
    <t>CALCULO INDICADOR</t>
  </si>
  <si>
    <t>META</t>
  </si>
  <si>
    <t>PONDERACIÓN ACTIVIDAD</t>
  </si>
  <si>
    <t>FECHA DE INICIO</t>
  </si>
  <si>
    <t>FECHA DE TERMINACIÓN</t>
  </si>
  <si>
    <t>PRESUPUESTO ASIGNADO
(Si aplica)</t>
  </si>
  <si>
    <t xml:space="preserve">AVANCE EJECUCIÓN </t>
  </si>
  <si>
    <t>SEGUIMIENTO - ACLARACIONES - OBSERVACIONES</t>
  </si>
  <si>
    <t>MEDIDAS CORRECTIVAS (Cuando apliquen)</t>
  </si>
  <si>
    <t>PRESUPUESTO EJECUTADO</t>
  </si>
  <si>
    <t>AVANCE ESTRATEGIA</t>
  </si>
  <si>
    <t>AVANCE OBJETIVO</t>
  </si>
  <si>
    <t>Fortalecer el modelo de supervisión con un enfoque basado en riesgos y en estándares NIIF en el sector vigilado.</t>
  </si>
  <si>
    <t>Verificar en las organizaciones vigiladas el cumplimiento del proceso de aplicación de los marcos técnicos normativos para NIIF, NIIF para PYMES y regimen simplificado.</t>
  </si>
  <si>
    <t>Revisar estados financieros comparativos del Grupo 2 y Seguimiento  información financiera reportada bajo NIIF</t>
  </si>
  <si>
    <t>Delegatura para la supervisión de la actividad financiera</t>
  </si>
  <si>
    <t>(N°de revisiones de 
realizadas/358)</t>
  </si>
  <si>
    <t>Revisar ESFA en organizaciones del Grupo 2 en NIIF para PYMES.</t>
  </si>
  <si>
    <t xml:space="preserve">Delegatura para la supervisión del ahorro y la forma asociativa
</t>
  </si>
  <si>
    <t>(N°de revisiones de ESFA
realizadas/350)</t>
  </si>
  <si>
    <t>Revisar estados financieros comparativos 2014 a 2015 para organizaciones del grupo 1 que aplicaron NIIF plenas.</t>
  </si>
  <si>
    <t>(N° organizaciones
solidarias revisadas/ 9)</t>
  </si>
  <si>
    <t xml:space="preserve">Revisar estados financieros del régimen
simplificado a organizaciones del grupo 3.
</t>
  </si>
  <si>
    <t>(N° informes realizados
sobre la visita in-situ/30)</t>
  </si>
  <si>
    <t xml:space="preserve"> Revisar el estado actual  del esquema de supervisión</t>
  </si>
  <si>
    <t>Definir los formatos de información que requiere la Superintendencia que soporte el proceso de supervisión basado en riesgos para  SARL y SARLAFT</t>
  </si>
  <si>
    <t>Delegatura  la supervisión del ahorro y la forma asociativa 
Delegatura para la supervisión de la actividad financiera</t>
  </si>
  <si>
    <t>% avance en la definición formatos</t>
  </si>
  <si>
    <t xml:space="preserve"> Actualizar el esquema de supervisión con un enfoque basado en riesgos y NIIF</t>
  </si>
  <si>
    <t>Elaboración de matrices para los riesgos de liquidez y de lavado de activos</t>
  </si>
  <si>
    <t xml:space="preserve">Delegatura Asociativa
Delegatura Financiera
</t>
  </si>
  <si>
    <t>% Avance elaboración de matrices</t>
  </si>
  <si>
    <t>Delegatura Financiera</t>
  </si>
  <si>
    <t>% Avance elaboración de procedimiento</t>
  </si>
  <si>
    <t>Ampliar la cobertura de supervisión</t>
  </si>
  <si>
    <t>Identificar organizaciones del sector solidario activas que no estén reportando información a la Superintendencia.</t>
  </si>
  <si>
    <t>Realizar requerimientos a las organizaciones requeridas que no reportaron información financiera durante el 2016</t>
  </si>
  <si>
    <t xml:space="preserve">Delegatura para
la supervisión del
ahorro y la forma
asociativa
</t>
  </si>
  <si>
    <t>(N°de entidades con seguimiento/300)</t>
  </si>
  <si>
    <t>Fortalecer la labor de auditoria de cumplimiento en los niveles 1, 2 y 3 en las organizaciones solidarias</t>
  </si>
  <si>
    <t>Hacer seguimiento a los procesos de intervención forzosa administrativa e institutos de salvamento, de las organizaciones de los niveles 1,2 y 3 que se encuentren bajo estas medidas, a través de visitas de inspección, evaluaciones extra situ y de informes de gestión</t>
  </si>
  <si>
    <t>Despacho 
(Grupo de Asuntos Especiales)</t>
  </si>
  <si>
    <t>Informes evaluados / Informes presentados
(N° informes realizados sobre la visita in-situ/ N° de visitas programadas)
(N° de evaluaciones extrasitu realizadas/ N° de evaluaciones extrasitu programadas)</t>
  </si>
  <si>
    <t xml:space="preserve">Adelantar las medidas de toma de posesión y/o de adpción de institutos de salvamento </t>
  </si>
  <si>
    <t>Medidas adoptadas /Medidas recomendadas por las delegaturas</t>
  </si>
  <si>
    <t>Adelantar los tramites de autorización previa (Fusión, incorporación, transformación o escisión) de las organizaciones vigiladas</t>
  </si>
  <si>
    <t>Despacho
 (Grupo de Asuntos Especiales)</t>
  </si>
  <si>
    <t>Solicitudes atendidas dentro de los terminos/Solicitudes presentadas</t>
  </si>
  <si>
    <t xml:space="preserve">Hacer seguimiento a las organizaciones que se encuentran en nivel 3 de supervisión. </t>
  </si>
  <si>
    <t xml:space="preserve">Delegatura para la supervisión del ahorro y la forma asociativa </t>
  </si>
  <si>
    <t>(N° organizaciones
solidarias revisadas/ N°
organizaciones solidarias
citadas)</t>
  </si>
  <si>
    <t xml:space="preserve">Hacer seguimiento a organizaciones que se encuentran en nivel 1 y 2 de supervisión mediante visitas de inspección in situ.
</t>
  </si>
  <si>
    <t>(N° informes realizados
sobre la visita in-situ/ N°
de visitas programadas</t>
  </si>
  <si>
    <t>Hacer evaluaciones jurídicas (control de legalidad) a  organizaciones de primer nivel y  de segundo nivel.</t>
  </si>
  <si>
    <t>(N° de controles de legalidad realizados/ 544)</t>
  </si>
  <si>
    <t xml:space="preserve">Desarrollar las investigaciones en curso para emitir la decisión que en derecho corresponda. </t>
  </si>
  <si>
    <t>(N° de seguimientos a investigaciones realizados/
N° de seguimientos a
investigaciones
programados)</t>
  </si>
  <si>
    <t>Hacer evaluación extrasitu a organizaciones solidarias, con énfasis en las organizaciones del nivel 1 y 2 supervisión.</t>
  </si>
  <si>
    <t>(N° de evaluaciones extrasitu realizadas/ N° de evaluaciones extrasitu programadas)</t>
  </si>
  <si>
    <t>Hacer seguimiento a cooperativas de ahorro y crédito mediante visitas de inspección in situ.</t>
  </si>
  <si>
    <t>(N° informes realizados sobre la visita in-situ/ N° de visitas programadas)</t>
  </si>
  <si>
    <t>Realizar los controles de legalidad de las reformas estatutarias adelantadas por las cooperativas de ahorro y crédito y multiactivas con sección de ahorro y crédito de acuerdo a los tiempos establecidos en CBJ</t>
  </si>
  <si>
    <t>Realizar el trámite de posesión de los directivos de las cooperativas de ahorro y crédito y multiactivas con sección de ahorro y crédito de acuerdo a los tiempos establecidos en CBJ</t>
  </si>
  <si>
    <t xml:space="preserve">Realizar los traslados y acuses de recibo respecto de loa requerimientos y solicitudes que se presenten a la Delegatura Financiera de acuerdo a los tiempos establecidos en CBJ. </t>
  </si>
  <si>
    <t>No. De traslados y acuses de recibo respecto de las peticiones, quejas, reclamos y solicitudes realizadas / No. de traslados y acuses de recibo respecto de las peticiones, quejas, reclamos y solicitudes recibidos.</t>
  </si>
  <si>
    <t>Disponer con estadisticias actualizadas respecto de la gestión que se realiza en la  delegatura financiera.</t>
  </si>
  <si>
    <t xml:space="preserve"> Establecer nuevos convenios para fortalecer los procesos de inspección, vigilancia y control en las organizaciones del sector solidario.</t>
  </si>
  <si>
    <t>Establecer relaciones interinstituciones para el fortalecemiento de los procesos de supervisión</t>
  </si>
  <si>
    <t>Despacho</t>
  </si>
  <si>
    <t>(N° relaciones establecidas /2)</t>
  </si>
  <si>
    <t>N/A</t>
  </si>
  <si>
    <t>Contar con herramientas que contribuyan a una labor de supervisión efectiva y oportuna</t>
  </si>
  <si>
    <t xml:space="preserve"> Elaborar guias metodológicas para la labor de supervisión</t>
  </si>
  <si>
    <t>Ajustar la metodologia de inspección en sus etapas de planeación, ejecución y elaboración de informes</t>
  </si>
  <si>
    <t>Delegatura Asociativa
Delegatura Financiera</t>
  </si>
  <si>
    <t>% avance en ajuste metodología de inspección</t>
  </si>
  <si>
    <t>Elaborar una guía para evaluar el trabajo de la revisoria fiscal en las organizaciones vigiladas</t>
  </si>
  <si>
    <t>% avance en guía evaluación revisoria fiscal</t>
  </si>
  <si>
    <t>Visibilizar a través de la supervisión el balance social generado por las organizaciones del sector de la economía solidaria</t>
  </si>
  <si>
    <t>Difundir en las mesas intersectoriales el reporte del balance social</t>
  </si>
  <si>
    <t>% avance proceso de difusión en mesas intersectoriales</t>
  </si>
  <si>
    <t>Se programó la exposición de las conlclusiones de la Subcomisón creada  en la Mesa Técnica Intersectorial del 01/03/2016</t>
  </si>
  <si>
    <t>Establecer el modelo para medir el balance social de las organizaciones vigiladas</t>
  </si>
  <si>
    <t>Expedir circular externa con lineamientos para presentación del balance social en asambleas</t>
  </si>
  <si>
    <t>Delegatura Asociativa
Delegatura Financiera
Oficina Jurídica y Despacho</t>
  </si>
  <si>
    <t>% avance expedición circular externa</t>
  </si>
  <si>
    <t>Velar por las prácticas de buen gobierno  al interior de las organizaciones vigiladas</t>
  </si>
  <si>
    <t>Realizar sensibilización sobre prácticas de Buen Gobierno en organizaciones del nivel 1 de supervisión</t>
  </si>
  <si>
    <t>Delegatura Asociativa
Delegatura Financiera
Despacho</t>
  </si>
  <si>
    <t>(Acciones de sensibilización realizadas/6)</t>
  </si>
  <si>
    <t xml:space="preserve">Proceso(s) Relacionado(s): </t>
  </si>
  <si>
    <r>
      <t>Elaboró:</t>
    </r>
    <r>
      <rPr>
        <sz val="10"/>
        <color rgb="FF333399"/>
        <rFont val="Arial Narrow"/>
        <family val="2"/>
      </rPr>
      <t xml:space="preserve">  María Fernanda López Mesa</t>
    </r>
  </si>
  <si>
    <t>Planificación</t>
  </si>
  <si>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</si>
  <si>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</si>
  <si>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</si>
  <si>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Fortalecer los sistemas de información de la Superintendencia</t>
  </si>
  <si>
    <t>Establecer el modelo estadístico que permita identificar el universo de las organizaciones vigiladas y sus principales componentes</t>
  </si>
  <si>
    <t>Desarrollar seguimiento y control de entidades que han dejado de reportar para que realicen el reporte de información a la Supersolidaria</t>
  </si>
  <si>
    <t>Oficina Asesora de Planeación y Sistemas</t>
  </si>
  <si>
    <t>(Nº de nuevas organizaciones que reportan información/500)</t>
  </si>
  <si>
    <t>Estas actividaes no se han iniciado debido a que no se ha contratado el profesional requerido</t>
  </si>
  <si>
    <t>Iniciar ejecución una vez este contratado el profesional que desarrollará esta actividad.</t>
  </si>
  <si>
    <t>Actualizar el universo de vigilados mediante el intercambio de información con las asociaciones gremiales, que permita ampliar la cobertura</t>
  </si>
  <si>
    <t>% de avance en actividades para actualizar el universo de organizaciones vigiladas</t>
  </si>
  <si>
    <t>Implementar inteligencia de negocios para la toma de decisiones en todos los niveles de la organización.</t>
  </si>
  <si>
    <t>Incluir información detallada de los indicadores ya creados en la bodega de dato con base en nuevas variables sociodemográficas que permitan hacer análisis sectorial.</t>
  </si>
  <si>
    <t>(Nº de Tableros de Control con Variables sociodemográficas incluidas/10)</t>
  </si>
  <si>
    <t>No hay avance en estas actividades, debido a que no esta contratado el profesional que las iba a ejecutar.</t>
  </si>
  <si>
    <t>Incluir nuevas variables del formulario de rendición de cuentas de la circular básica contable y financiera y los ajustes, para la aplicación de normas NIIF y supervisión por riesgos, en la herramienta de inteligencia de negocios.</t>
  </si>
  <si>
    <t>(Nº de cubos de información NIF y Riesgos presentados como áreas de negocios en la herramienta de BI/5)</t>
  </si>
  <si>
    <t>Desarrollar dos aplicaciones para uso en dispositivos moviles (una para Tabletas y otra para SmartPhones) usando Oracle Business Intelligence Mobile</t>
  </si>
  <si>
    <t>(Nº de aplicaciones desarrolladas/2)</t>
  </si>
  <si>
    <t>Robustecer los sistemas de información de la Superintendencia en los esquemas de supervisión acorde con las exigencias normativas aplicadas al sector de la economía solidaria.</t>
  </si>
  <si>
    <t>Realizar la actualización de los formatos del formulario de rendición de cuentas y su implementación en el sistema de captura y sus validaciones para la recolección de información de las organizaciones solidarias con fines de supervisión, teniendo en cuenta el marco NIIF y la Supervisión por riesgos de acuerdo a los requerimientos de las misionales.</t>
  </si>
  <si>
    <t>Requerimientos de cambio de formatos desarrollados/ Requerimientos de cambios realizados</t>
  </si>
  <si>
    <t>Realizar desarrollos de las funcionalidades asignadas del módulo de consulta del Sistema integrado para la Supervisión en especial las relacionadas con la implementación de las normas NIIF y de supervisión por riesgos.</t>
  </si>
  <si>
    <t>Requerimientos de consultas desarrollados/ Requerimientos de desarrollo de consultas presentados</t>
  </si>
  <si>
    <t>Desarrollar funcionalidades para llevar un registro de la gestión de la entidad que se integre con la inofrmación reportada por las organizaciones solidarias y que permitan tener información centralizada, unificada y completa de las organizaciones solidarias</t>
  </si>
  <si>
    <t>Actividades de gestión de la entidad integradas al sistema de información de la entidad</t>
  </si>
  <si>
    <t>Desarrollar modelo de datos abierto de la entidad para publicación por terceros y la misma entidad de información pública de las organizaciones solidarias.</t>
  </si>
  <si>
    <t>Modelos de datos abiertos publicados</t>
  </si>
  <si>
    <t>Adoptar un marco de gobierno de tecnología que permita apalancar los procesos misionales de la Entidad para hacerla más eficiente.</t>
  </si>
  <si>
    <t>Actualizar diagnóstico para la implementación del marco de gobierno tecnologico de Supersolidaria.</t>
  </si>
  <si>
    <t>214 objetivos de control de cobit evaluados</t>
  </si>
  <si>
    <t>Implementar IPV6 en la Entidad</t>
  </si>
  <si>
    <t>% de avance en implementación</t>
  </si>
  <si>
    <t>Publicación en página web y en www.datos.gov.co los conjuntos de datos abiertos de la entidad</t>
  </si>
  <si>
    <t>Publicación bimensual de datos abiertos</t>
  </si>
  <si>
    <t>Se realizo la publicación correspondiente en el portal datos.gov.co, con la información  referente a estados financieros de las oganizaciones vigiladas.</t>
  </si>
  <si>
    <t>Desarrollar una aplicación de consulta de estadísticas de tasas de interes del sector</t>
  </si>
  <si>
    <t>% de avance en desarrollo aplicación</t>
  </si>
  <si>
    <t>Implementar objetivos de control diagnosticados como críticos</t>
  </si>
  <si>
    <t>Nº de objetivos de control criticos implementados/Nº de objetivos de control a implementar</t>
  </si>
  <si>
    <t>Adoptar un lenguaje técnico para intercambio de información financiera (XBRL).</t>
  </si>
  <si>
    <t>Taxonomía ampliada de los reportes para la supervisión de la supersolidaria para que las entidades informen a sus asociados y al público revelaciones mas detalladas.</t>
  </si>
  <si>
    <t>Taxonomias ampliadas</t>
  </si>
  <si>
    <t>Base de datos con desarrollos específicos para implementar las taxonomías XBRL con las herramientas de Altova y su enlace con el del Sistema integrado de información para la supervisión.</t>
  </si>
  <si>
    <t>Base de datos en formato XBRL</t>
  </si>
  <si>
    <t>Mejorar los sistemas de información para el direccionamiento y atención oportuna de trámites</t>
  </si>
  <si>
    <t>Generación de reportes del Modelo SIGA</t>
  </si>
  <si>
    <t>(Nº de reportes mensuales generados/12)</t>
  </si>
  <si>
    <t>Implementación de mejoras a un flujo del Sistema de Gestión Documenal</t>
  </si>
  <si>
    <t>Acciones para el mejoramiento del flujo de gestión documental</t>
  </si>
  <si>
    <t xml:space="preserve"> Integrar los sistemas de gestión documental  en la nueva plataforma tecnológica de información. (Migrar hacia un solo sistema de gestión documental  los archivos de los sistemas anteriores)</t>
  </si>
  <si>
    <t>Solicitar los ajustes requeridos para el buen funcionamiento de las consultas de Orfeo en eSigna</t>
  </si>
  <si>
    <t>Consultas en Orfeo sin falllas</t>
  </si>
  <si>
    <t>Implementar buenas prácticas de gestión en la Supersolidaria.</t>
  </si>
  <si>
    <t>Consolidar el sistema de gestión integral de riesgos en la Entidad</t>
  </si>
  <si>
    <t>Realizar seguimiento a las acciones para mitigación de los riesgos priorizados.</t>
  </si>
  <si>
    <t>(N° seguimientos realizados / 2)</t>
  </si>
  <si>
    <t>Implementar, sostener y mejorar un sistema integrado de gestión</t>
  </si>
  <si>
    <t>Realizar Auditoria Interna por un externo al Sistema de Gestión de Seguridad y Salud en el Trabajo</t>
  </si>
  <si>
    <t>Secretaría General</t>
  </si>
  <si>
    <t>Auditoria Interna al Sistema de Gestión de Seguridad y Salud en el Trabajo</t>
  </si>
  <si>
    <t>Realizar dos campañas de sensibilización de los sistemas de gestión de calidad y ambiental</t>
  </si>
  <si>
    <t>Campañas ambientales</t>
  </si>
  <si>
    <t>Implementar la actualización de las normas ISO 9001, ISO 14001 versión 2015.</t>
  </si>
  <si>
    <t>Actividades ejecutadas / actividades programadas</t>
  </si>
  <si>
    <t>Se esta elaborando el diagnostico para definir el plan de trabajo de este año.</t>
  </si>
  <si>
    <t>Realizar seguimiento a los responsables sobre la publicación de información faltante de la Ley de Transparencia</t>
  </si>
  <si>
    <t>(Nº Seguimientos realizados/2)</t>
  </si>
  <si>
    <t>Realizar auditoria interna y externa de calidad y ambiental</t>
  </si>
  <si>
    <t>(N° de auditorias realizadas/N° de auditorias programadas)</t>
  </si>
  <si>
    <t>Documentar y aplicar los controles establecidos en ISO 27002</t>
  </si>
  <si>
    <t>(N° controles aplicados/ N° controles a aplicar)</t>
  </si>
  <si>
    <t>Modernizar los procesos de gestión documental</t>
  </si>
  <si>
    <t>Sistema en operación</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</si>
  <si>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</si>
  <si>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</si>
  <si>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</si>
  <si>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</si>
  <si>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Diseñar un modelo para mejorar la atención de Derechos de Petición (Peticiones, Quejas, Reclamos, Manifestación, Consultas e Información)</t>
  </si>
  <si>
    <t>Mejorar los mecanismos y herramientas de Atención al Usuario</t>
  </si>
  <si>
    <t>Implementar una actividad para el mejoramiento de la Atención al Ciudadano</t>
  </si>
  <si>
    <t>Secrtaría General</t>
  </si>
  <si>
    <t>% avance implementación</t>
  </si>
  <si>
    <t>Hacer seguimiento trimestral a la atención de PQRS realizadas a través del GPPSAC</t>
  </si>
  <si>
    <t>(Nº de seguimientos realizados/ Nº de seguimientos programados)</t>
  </si>
  <si>
    <t>Reorientar el procedimiento de trámite de los Derechos de Petición en la entidad.</t>
  </si>
  <si>
    <t>Hacer seguimiento trimestral a la implementación de la Resolución por medio de la cual se reglamentó el Derecho de Petición en el entidad</t>
  </si>
  <si>
    <t>Proponer ajustes tecnológicos para atender las necesidades del tramite de los Derechos de Petición en la entidad.</t>
  </si>
  <si>
    <t xml:space="preserve">Realizar seguimiento  trimestral a los ajustes tecnológicos implementados para atender los Derechos de Petición en la Entidad. </t>
  </si>
  <si>
    <t>Diseñar mecanismos de Participación Social.</t>
  </si>
  <si>
    <t>Mejorar la presencia institucional en las regiones.</t>
  </si>
  <si>
    <t>Establecer el Plan de Presencia Institucional en el marco de la Participación Social</t>
  </si>
  <si>
    <t>Plan de Presencia Institucional establecido</t>
  </si>
  <si>
    <t>Ejecutar el Plan de Presencia Institucional en el marco de la Participación Social</t>
  </si>
  <si>
    <t>Secretaria General</t>
  </si>
  <si>
    <t>% avance ejecución</t>
  </si>
  <si>
    <t>Articular la Participación Social a las funciones de VIC.</t>
  </si>
  <si>
    <t>Presentar informe estadístico mensual  de entidades más recurrentes  en Derechos de Petición</t>
  </si>
  <si>
    <t>(Nº de informes estadísticos presentados/9)</t>
  </si>
  <si>
    <t>Fortalecer los componentes de lucha contra la corrupción.</t>
  </si>
  <si>
    <t xml:space="preserve">Ajustar la Matriz de Riesgos desde el ámbito de la Participación Social y la Atención Ciudadana. </t>
  </si>
  <si>
    <t>Realizar seguimiento semestral a los riesgos de Participación</t>
  </si>
  <si>
    <t>(Nº de seguimientos realizados/2)</t>
  </si>
  <si>
    <t xml:space="preserve">Fortalecer la estrategía de Rendición de Cuentas. </t>
  </si>
  <si>
    <t>Realizar seguimiento mensual de la atención al ciudadano y de la participación social</t>
  </si>
  <si>
    <t>(Nº seguimientos realizados/11)</t>
  </si>
  <si>
    <t>Ejecutar estrategia sobre rendición de cuentas</t>
  </si>
  <si>
    <t>Oficina de Comunicaciones y Oficina Asesora de Planeación y Sistemas</t>
  </si>
  <si>
    <t xml:space="preserve">% avance estrategia </t>
  </si>
  <si>
    <t>Velar por los intereses de los asociados en el ejercicio de sus derechos al interior de las organizaciones vigiladas</t>
  </si>
  <si>
    <t xml:space="preserve">Expedir circular para la publicación de la cartilla de derechos y deberes del asociado emitida por la Supersolidaria en organizaciones vigiladas </t>
  </si>
  <si>
    <t>Circular expedida</t>
  </si>
  <si>
    <t>Hacer seguimiento semestral a la publicación de la cartilla en las organizaciones vigiladas</t>
  </si>
  <si>
    <t>(Nº de seguimiento a la publicación de la cartilla en las organizaciones vigiladas/2)</t>
  </si>
  <si>
    <t>Promover la conformación de veedurias ciudadanas para el ejercicio del control social en las organizaciones vigiladas.</t>
  </si>
  <si>
    <t xml:space="preserve">Realizar acciones de promoción para la conformación de veedurías ciudadanas durante los Encuentros Supersolidarios </t>
  </si>
  <si>
    <t>(Nº de acciones de promoción en Encuentros Supersolidarios/4)</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</si>
  <si>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</si>
  <si>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</si>
  <si>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</si>
  <si>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</si>
  <si>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Posicionar la labor de la Supersolidaria frente a las organizaciones de economía solidaria y a la ciudadanía</t>
  </si>
  <si>
    <t xml:space="preserve"> Sensibilizar y divulgar masivamente el esquema de supervisión de la Superintendencia</t>
  </si>
  <si>
    <t>Realizar 22 emisiones del programa de Televisión Institucional y realizar promoción en otros medios de interes.</t>
  </si>
  <si>
    <t>Oficina de Comunicaciones</t>
  </si>
  <si>
    <t>(Programas emitidos/ programas a emitir)</t>
  </si>
  <si>
    <t>Diseñar, producir y distribuir la revista Institucional.</t>
  </si>
  <si>
    <t>(Revistas producidas y distribuidas/ revistas a producir)</t>
  </si>
  <si>
    <t>Crear una nueva página web institucional de acuerdo con los lineamientos de gobierno en linea</t>
  </si>
  <si>
    <t>Página de web actualizada</t>
  </si>
  <si>
    <t>Coordinar la realización de Encuentros Supersolidarios</t>
  </si>
  <si>
    <t>(No. Encuentros Supersolidarios ejecutados/No. de Encuentros Supersolidarios programados)</t>
  </si>
  <si>
    <t>Cambiar la imagen institucional (logo)</t>
  </si>
  <si>
    <t>Logo actualizado</t>
  </si>
  <si>
    <t>Diseñar y producir material publicitario para la entidad</t>
  </si>
  <si>
    <t>(Material POP producido/Material POP a producir)</t>
  </si>
  <si>
    <t>1 backing, 4 pendones,  paterial POP chalecos o camisetas agendas etc</t>
  </si>
  <si>
    <t>Coordinar con entidades públicas y privadas del sector, la participación en eventos para divulgar la labor de la Superintendencia.</t>
  </si>
  <si>
    <t>Participar en eventos organizados por  los gremios y/o instituciones vinculadas al sector cooperativo.</t>
  </si>
  <si>
    <t>(Participación en eventos/eventos programados)</t>
  </si>
  <si>
    <t>Difundir a través de medios de comunicación interna las principales acciones desarrolladas por la Supersolidaria</t>
  </si>
  <si>
    <t>Publicar mensualmente el notisolidario con la información de la Entidad</t>
  </si>
  <si>
    <t>(N° de publicaciones realizadas/ N° de publicaciones programadas)</t>
  </si>
  <si>
    <t>Se publicaron en la Intranet los Notisolidarios de enero y febrero</t>
  </si>
  <si>
    <t>Mantener actualizadas las carteleras electrónicas</t>
  </si>
  <si>
    <t>(N° de semanas con actualizaciones/ 52)</t>
  </si>
  <si>
    <t>Se actualizaron semanalmente las carteleras virtuales</t>
  </si>
  <si>
    <t>Mantener actualizada la intranet de la entidad</t>
  </si>
  <si>
    <t>Fortalecer los espacios de trabajo con las demás instituciones y con los gremios del sector</t>
  </si>
  <si>
    <t>Coordinar y participar en las mesas tecnicas intersectoriales</t>
  </si>
  <si>
    <t>Nº de mesas intersectoriales realizadas/6</t>
  </si>
  <si>
    <t xml:space="preserve">El 01/03/2017 se realizó la 1ra Mesa Técnica del año </t>
  </si>
  <si>
    <t>Ejecutar y hacer seguimiento a los compromisos que surjan de las sesiones de trabajo</t>
  </si>
  <si>
    <t>Nº de seguimientos a compromisos/5</t>
  </si>
  <si>
    <t>Previo a la Mesa del 01/03/2017, se revisaron el estado de compromisos y se adoptaron las medidas para ejecutar lo que estuviese pendinete</t>
  </si>
  <si>
    <t>Fortalecer las relaciones internacionales, para generar alianzas estratégicas y cooperación técnica</t>
  </si>
  <si>
    <t>Establecer acuerdos de  cooperación con organismos internacionales</t>
  </si>
  <si>
    <t>% avance para el establecimiento de acuerdos</t>
  </si>
  <si>
    <t>Trabajo preparativo acompañado por la Superintendencia Financiera para concretar los términos del acuerdo con el Banco Mundial</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</si>
  <si>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</si>
  <si>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</si>
  <si>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</si>
  <si>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</si>
  <si>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Controlar de manera efectiva la defensa jurídica de la Supersolidaria</t>
  </si>
  <si>
    <t xml:space="preserve"> Establecer politicas para la prevención del daño antijurídico</t>
  </si>
  <si>
    <t>Establecer los lineamientos para prevenir daño antijurídico</t>
  </si>
  <si>
    <t>Oficina Asesora Jurídica</t>
  </si>
  <si>
    <t>% avance en el establecimiento de lineamientos para prevenir daño antijuridico</t>
  </si>
  <si>
    <t>Compilar las principales normas que regulan al sector de la economía solidaria, la jurisprudencia unificada nacional y la doctrina institucional</t>
  </si>
  <si>
    <t>Unificar los criterios jurídicos en materia de supervisión</t>
  </si>
  <si>
    <t>Emitir criterios unificadores en aspectos de supervisión</t>
  </si>
  <si>
    <t>N° de criterios unificadores en aspectos de supervisión emitidos / N° de criterios unificadores en aspectos de supervisión identificados</t>
  </si>
  <si>
    <t>Actualizar las normas que regulan a las Organizaciones de la Economía Solidaria bajo Supervisión de esta Superintendencia</t>
  </si>
  <si>
    <t>Compilar la normativa aplicable al sector vigilado por la Supersolidaria.</t>
  </si>
  <si>
    <t>N° de normas identificadas / N° de normas existentes que aplican al sector vigilado</t>
  </si>
  <si>
    <t>Formular y expedir marcos regulatorios para la labor de supervisión</t>
  </si>
  <si>
    <t>Promover los proyectos normativos relacionados con el sector de la economía solidaria</t>
  </si>
  <si>
    <t>Presentar y conceptuar sobre  iniciativas legislativas o reglamentarias aplicables al sector</t>
  </si>
  <si>
    <t>N° proyectos legislativos analizados / N° total de proyectos legislativos presentados para análisis</t>
  </si>
  <si>
    <t>Expedir el marco regulatorio en materia de supervisión para el sector vigilado</t>
  </si>
  <si>
    <t>Expedir normatividad para la administración del riesgo crediticio SARC, que incluye alcance, gradualidad y cronograma para su implementación.</t>
  </si>
  <si>
    <t>% de avance para expedición de normatividad</t>
  </si>
  <si>
    <t>Proyectar  instrucciones contenidas en la Circular Básica Contable y Financiera y en la Circular Básica Jurídica, en cuanto a NIF, SARL Y SARLAFT</t>
  </si>
  <si>
    <t>Delegatura Asociativa
Delegatura Financiera
 y Despacho</t>
  </si>
  <si>
    <t>% de avance proyecto con actualización para las 2 circulares</t>
  </si>
  <si>
    <t>Revisar el proyecto con instrucciones contenidas en la Circular Básica Contable y Financiera y en la Circular Básica Jurídica, en cuanto a NIF, SARL Y SARLAFT</t>
  </si>
  <si>
    <t>% de avance revisión de proyecto de actualización de las circularres</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</si>
  <si>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</si>
  <si>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</si>
  <si>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</si>
  <si>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</si>
  <si>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Fortalecer las competencias del talento humano</t>
  </si>
  <si>
    <t>Ejecutar  el proceso de incorporación, inducción y reinducción para los funcionarios de la Entidad</t>
  </si>
  <si>
    <t>Gestionar la aprobación de la ampliación de planta</t>
  </si>
  <si>
    <t>% avance en la gestión para aprobación de ampliación de planta de personal</t>
  </si>
  <si>
    <t>Reorganizar e incorporar la  nueva planta de personal de acuerdo al estudio de ampliación de planta.</t>
  </si>
  <si>
    <t>(N° de cargos provistos / N° de cargos vacantes)</t>
  </si>
  <si>
    <t>Fortalecer las competencias de los profesionales de las áreas misionales, para realizar la supervisión bajo riesgos, NIIF y Normas de Aseguramiento de Información</t>
  </si>
  <si>
    <t>Fortalecer las competencias  de los supervisores en NIF  y Normas de Aseguramiento de Información.</t>
  </si>
  <si>
    <t>Delegatura Asociativa
Delegatura Financiera
Secretaria General</t>
  </si>
  <si>
    <t>(funcionarios capacitados/30)</t>
  </si>
  <si>
    <t>Fortalecer las competencias de los supervisores en riesgo de liquidez,  LA/FT y SARC y  supervisión por riesgos.</t>
  </si>
  <si>
    <t>Formación y capacitación para el fortalecimiento de las  competencias profesionales mediante el Plan Institucional de Capacitación</t>
  </si>
  <si>
    <t>Establecer el Plan Institucional de Capacitación de la Supersolidaria</t>
  </si>
  <si>
    <t>Plan Instucional de Capacitación aprobado</t>
  </si>
  <si>
    <t>Ejecutar el Plan Institucional de Capacitación de la Supersolidaria</t>
  </si>
  <si>
    <t>% avance ejecución PIC</t>
  </si>
  <si>
    <t xml:space="preserve"> Mejoramiento de las condiciones laborales de los servidores públicos de la Supersolidaria</t>
  </si>
  <si>
    <t>Desarrollar nuevos programas dirigidos al bienestar y calidad de vida de los funcionarios</t>
  </si>
  <si>
    <t>Establecer el Plan de Bienestar de la Supersolidaria</t>
  </si>
  <si>
    <t>Plan de Bienestar aprobado</t>
  </si>
  <si>
    <t>Ejecutar el Plan de Bienestar de la Supersolidaria</t>
  </si>
  <si>
    <t>% avance ejecución Plan de Bienestar</t>
  </si>
  <si>
    <t>Implementar el sistema de gestión de seguridad y salud en el trabajo</t>
  </si>
  <si>
    <t>Continuar la implementación del sistema de gestión de seguridad y salud en el trabajo.</t>
  </si>
  <si>
    <t>% avance implementación sistema de gestión de seguridad y salud en el trabajo con cumplimiento de requisitos legales</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</si>
  <si>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</si>
  <si>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</si>
  <si>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</si>
  <si>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</si>
  <si>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Verificar el cumplimiento de los planes, programas y proyectos formulados</t>
  </si>
  <si>
    <t>Hacer seguimiento a los planes, programas y proyectos  gestión y control en la Supersolidaria.</t>
  </si>
  <si>
    <t>Realizar los seguimientos de verificación</t>
  </si>
  <si>
    <t>Oficina de Control Interno</t>
  </si>
  <si>
    <t>(N° Seguimientos realizados / N° de Seguimientos programados)</t>
  </si>
  <si>
    <t>De acuerdo con lo estipulado en el plan anual de auditoria para la vigencial 2017, se han realizado 15 seguimientos de verificación a 28 de febrero de 2017.</t>
  </si>
  <si>
    <t>Promover la cultura del autocontrol que conduzca al mejoramiento de la gestión de la Supersolidaria</t>
  </si>
  <si>
    <t>Elaborar boletines de control interno para la promoción del autocontrol</t>
  </si>
  <si>
    <t>Oficina de control interno</t>
  </si>
  <si>
    <t>(N° de boletines de control interno elaborados/ N° de boletines de control interno programados)</t>
  </si>
  <si>
    <t>Evaluar los resultados de la gestión y presentar las recomendaciones pertinentes</t>
  </si>
  <si>
    <t>Verificar el nivel de cumplimiento de los objetivos, procesos, procedimientos y controles a través de auditorías que contribuyan al mejoramiento continuo</t>
  </si>
  <si>
    <t>Realizar las auditorias de gestión, según programación</t>
  </si>
  <si>
    <t>(N° de auditorias de gestión ejecutadas/ N° de auditorias de gestión programadas)</t>
  </si>
  <si>
    <t xml:space="preserve">De acuerdo con lo estipulado en el plan anual de auditoria para el 2017, se ha realizado 1 de 12 auditorias de gestión a febrero de 2017. </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</si>
  <si>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</si>
  <si>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</si>
  <si>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</si>
  <si>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</si>
  <si>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Mantener los servicios de soporte y desarrollo del sistema de gestión documental con las TRD actualizadas</t>
  </si>
  <si>
    <t>Se realizaron las capacitaciones para funcionarios en el mes de febrero, para difundir el modelo SIGA y sus flujos de información.</t>
  </si>
  <si>
    <t>Mediante memorando 20171200001143 del 27 de enero, se remitieron estudios para la contratación de la administración del centro de computo, actualización de servidores para bases de datos y equipos de escritorio sin que se haya iniciardo el proceso de contratación a 28 de febrero. Todos estos temas estan relacionados con los requerimientos de seguridad de información de la norma ISO 27002 y la estrategia GEL.</t>
  </si>
  <si>
    <t>Como control preventivo se estan renovando los contratos de licenciamiento y soporte de la entidad. Actualmente se esta adelantando un diagnostico para identificar los controles aplicables a la Entidad y definir el plan de trabajo para 2017.</t>
  </si>
  <si>
    <t>Los primeros 7 días de enero se presento una caida del sistema, debido a la finalización del contrato de servidores en la nube, el cual fue solucionado por los ingenieros de la entidad. Se han realizado capacitaciones en relación a los flujos de información para trámites y aplicación de TRD.</t>
  </si>
  <si>
    <t>Mediante radicado Nº 20171200001913 del 8 de febrero, se remitio la solicitud de contratación para este profesional, sin que a 28 de febrero se haya realizado la contratación o se hayan recibido observaciones al respecto.</t>
  </si>
  <si>
    <t>Se ajustó el capturador para recoger la información del catálogo de cuentas modificado, formato de revelaciones, formato de riesgo de liquidez, formato de fondo de liquidez, cotitulares e información complementaria taxonomía. Actualmente hay 4 ingenieros desarrolladores realizando los ajustes al sistema</t>
  </si>
  <si>
    <t>Mediante radicado Nº 20171200001913 del 8 de febrero, se remitio la solicitud de contratación para dos desarrolladores de fabrica de reportes,  sin que a 28 de febrero se haya realizado la contratación o se hayan recibido observaciones al respecto. Fue necesario cambiar a uno de los profesionales debido a que se ubico en otra entidad.</t>
  </si>
  <si>
    <t>Los desarrollos aquí señalados corresponden a ajustes requeridos en el sistema de información Fábrica de Reportes y una nueva propuesta para sistematizar la gestión misional, sobre los cuales no hay avance, debido a que no estan contratados los profesionales que las iban a ejecutar.</t>
  </si>
  <si>
    <t>En el mes de febrero Indenova capacitó a los ingenieros de la OAPS para que puedan generar estos reportes. Se iniciará en el mes de marzo con los repotes de enero y febrero.</t>
  </si>
  <si>
    <t>Entre enero  y febrero se adelantó el procedimiento para la aprobación del programa ante el Ministerio de Hacienda, entidad que ya mitio concepto favorable. Ahora se debe surtir el trámite ante la Presidencia de la República para su aval.</t>
  </si>
  <si>
    <t>No hubo eventos programados durante el período.</t>
  </si>
  <si>
    <t>Depende de la decisión de la Alta Dirección, repecto al cambio del logo de la Supersolidaria</t>
  </si>
  <si>
    <t>La Intranet se actualiza de acuerdo con las solicitudes que llegan</t>
  </si>
  <si>
    <t>La resolución que contiene la política para la prevención del daño antijurídico esta cursando trámite para revisión y firma (ciclo ESIGNA 784/2016/RES). Una vez firmada, se adelantaran los trámites pertinentes para difundirla y comunicarla a la Agencia Nacional de Defensa Jurídica del Estado.</t>
  </si>
  <si>
    <t>En el primer comité primario realizado el 6 de febrero de 2017, se identificaron los siguientes criterios para unificar aspectos de supervisión: 
(i) Ventas atadas
(ii) Saldos remanentes
(iii) vínculo común de asociación de fondos de empleados
(iv) interpretación de estatutos.</t>
  </si>
  <si>
    <t>En enero y febrero no se identificaron normas aplicables al sector vigilado.</t>
  </si>
  <si>
    <t xml:space="preserve">Con corte al 28 de febrero, se recibieron para análisis 2 proyectos legislativos sobre los siguientes asuntos: 
(i) decreto estímulos a la economía solidaria
(ii) ley de beneficiarios finales. </t>
  </si>
  <si>
    <t>Duda planeación: Se emitieron los análisis de las mismas?</t>
  </si>
  <si>
    <t>Se expidió la Circular Externa Nº 4 del 27 de enero de 2017, por medio de la cual instruye al sector vigilado sobre SARLAFT.</t>
  </si>
  <si>
    <t>- Mediante Oficio 20171400009001 de 23/01/2017 se solicitó a la Superintendencia Finaciera apoyo institucional en la función de supervisión.
- Mediante Oficio 20174400034962 de 16/02/2017, la Superintendencia Financiera informó la asignación de recursos para el apoyo interinstitucional de acuerdo a ejes temáticos con una propuesta de cronograma con actividades a partir del 20/02/2017</t>
  </si>
  <si>
    <t>De acuerdo con lo estipulado en el plan anual de auditoria para el 2017, se elaboró y publicó 1 boletín a febrero de 2017</t>
  </si>
  <si>
    <t>Se esta realizando la actualización del dominio de administración, se han evaluado 11  controles relacionados con: auditoria de sistemas, arquitectura empresarial, estructura organizacional del área de TI, PETI, procesos y procedimientos, administración de riesgos, administración de recurso humano TI, administración de proyectos, políticas de seguridad, organización y relaciones de TI.</t>
  </si>
  <si>
    <t>Se participó en taller de corresponsales en Medellín los días 22 y 23 de febrero de 2017, que inclluyó visita a dos corresponsales: Cobelen en La Estrella y  Microempresas en Itagui.</t>
  </si>
  <si>
    <t>Estandarizar el procedimiento de análisis extrasitu sobre corresponsales bancarios</t>
  </si>
  <si>
    <t xml:space="preserve">A la fecha se han realizado 8 controles de legalidad. Es de señalar que la mayoría de las asambleas generales, en las cuales se aprueban las reformas estatutarias, se realizarán en la última semana de marzo de 2017. 
</t>
  </si>
  <si>
    <t>Se solicita modificar el indicador y la fecha de inicio para el 1 de marzo, teniendo en cuenta que el trámite puede generar un requerimiento ó el archivo del radicado. Se propone el siguiente indicador: N° radicados tramitados/N° de radicados recibidos</t>
  </si>
  <si>
    <t>LINEA DE ACCIÓN ESTRATEGICA: SUPERVISIÓN</t>
  </si>
  <si>
    <t>Estandarizar el procedimiento de analisis extrasitu sobre corresponsales bancarios</t>
  </si>
  <si>
    <t>LINEA DE ACCIÓN ESTRATEGICA: DESARROLLO DE LAS TIC  PARA UNA GESTIÓN EFICIENTE</t>
  </si>
  <si>
    <t>1-feb.-17</t>
  </si>
  <si>
    <t>31-may.-17</t>
  </si>
  <si>
    <t>1-abr.-17</t>
  </si>
  <si>
    <t>15-dic.-17</t>
  </si>
  <si>
    <t>5-ene.-17</t>
  </si>
  <si>
    <t>20-ene.-17</t>
  </si>
  <si>
    <t>30-ago.-17</t>
  </si>
  <si>
    <t>30-nov.-17</t>
  </si>
  <si>
    <t>1-ene.-17</t>
  </si>
  <si>
    <t>31-dic.-17</t>
  </si>
  <si>
    <t>Mantener los servicios de soporte y desarrollo del sistema de gestión documental con las TRD actulizadas</t>
  </si>
  <si>
    <t>LINEA DE ACCIÓN ESTRATÉGICA: PARTICIPACIÓN SOCIAL, ATENCIÓN AL USUARIO Y ANTICORRUPCIÓN</t>
  </si>
  <si>
    <t>LINEA DE ACCIÓN ESTRATÉGICA: COMUNICACIÓN Y PROYECCIÓN INSTITUCIONAL</t>
  </si>
  <si>
    <t>LINEA DE ACCIÓN ESTRATÉGICA: GESTIÓN JURÍDICA</t>
  </si>
  <si>
    <t>LINEA DE ACCIÓN ESTRATÉGICA: BIENESTAR, INCENTIVOS Y FORMACIÓN DEL TALENTO HUMANO</t>
  </si>
  <si>
    <t>LINEA DE ACCIÓN ESTRATÉGICA: EVALUACIÓN Y SEGUIMIENTO</t>
  </si>
  <si>
    <r>
      <t>Elaboró:</t>
    </r>
    <r>
      <rPr>
        <sz val="10"/>
        <color indexed="62"/>
        <rFont val="Arial Narrow"/>
        <family val="2"/>
      </rPr>
      <t xml:space="preserve">  María Fernanda López Mesa</t>
    </r>
  </si>
  <si>
    <r>
      <t>Revisó:</t>
    </r>
    <r>
      <rPr>
        <sz val="10"/>
        <color indexed="62"/>
        <rFont val="Arial Narrow"/>
        <family val="2"/>
      </rPr>
      <t xml:space="preserve"> Victor Manuel Ciro Silva</t>
    </r>
  </si>
  <si>
    <r>
      <t xml:space="preserve">Aprobó:  </t>
    </r>
    <r>
      <rPr>
        <sz val="10"/>
        <color indexed="62"/>
        <rFont val="Arial Narrow"/>
        <family val="2"/>
      </rPr>
      <t>Victor Manuel Ciro Silva</t>
    </r>
  </si>
  <si>
    <r>
      <t>Fecha última actualización:</t>
    </r>
    <r>
      <rPr>
        <sz val="10"/>
        <color indexed="62"/>
        <rFont val="Arial Narrow"/>
        <family val="2"/>
      </rPr>
      <t xml:space="preserve"> 01 de abril de 2014</t>
    </r>
  </si>
  <si>
    <t xml:space="preserve">Se elaboro el Plan de Trabajo para la Actualización de las normas ISO 9001 e ISO 14001. </t>
  </si>
  <si>
    <t>De acuerdo con lo estipulado en el plan anual de auditoria para la vigencial 2017, se han realizado 25 seguimientos de verificación a 15 de abril de 2017.</t>
  </si>
  <si>
    <t>De acuerdo con lo estipulado en el plan anual de auditoria para el 2017, se elaboraron y publicaron 2 boletines a abril 15 de 2017</t>
  </si>
  <si>
    <t>Mediante memorando 20171210005013 del 23/03/2017 se solicito a la Secretaría General la contratación del servicio, especificando que la fecha de contratación es a partir del 01/06/2017.</t>
  </si>
  <si>
    <t>Estamos pendientes del manual actualizado de roles por parte de Indenova, manual para entidades vigiladas y manual de funcionamiento del SIGA (entrega 2 de mayo). Una vez se cuente con los manuales se dara inicio a la generación de reportes.</t>
  </si>
  <si>
    <t>Se realizó la revisión de 9 cooperativas con corte a 31 de diciembre de 2016, en razón a que se requeria autorización previa para la presentación de estados financieros a las asambleas. 
Se definio que para la revisiòn de las demás entidades de ahorro y crédito se tendra el apoyo en 50 entidades del grupo de asesores NIF.</t>
  </si>
  <si>
    <t>Se han realizado 53 análisis financieros ESFA.</t>
  </si>
  <si>
    <t>Se consideraron nuevas variables para ajustar la matriz del factor de riesgos jurisdicciones - SARLAFT.</t>
  </si>
  <si>
    <t xml:space="preserve">Se han realizado 170 seguimientos a respuestas de entidades requeridas. </t>
  </si>
  <si>
    <t>Se han realizado 18 visitas generales.</t>
  </si>
  <si>
    <t>Se ha realizado una visita general.</t>
  </si>
  <si>
    <t>Se han realizado 117 controles de legalidad.</t>
  </si>
  <si>
    <t>Se han realizado aperturado 19 investigaciones administrativas.</t>
  </si>
  <si>
    <t>Se han realizado 47 evaluaciones Extra-situ.</t>
  </si>
  <si>
    <t>Se proyectó requeriemientos a todas las cooperativas vigiladas con el fin de confirmar los funcionarios que se desempeñan como oficiales de cumplimiento; se está construyendo matriz con los hallazgos de LA/FT en las visitas de inspección realizadas en los últimos años. 
En  abril se realizarón tres reuniones virtuales con las cooperativas Coomultrasan, Copicrédito y Coopetraban, con el propósito de conocer la gestión del riesgo LA/FT y el avance en la implementación del SARLAFT.</t>
  </si>
  <si>
    <t>A la fecha se han recibido 32 solicitudes de posesión de gerentes, integrantes del consejo y oficiales de cumplimiento, los cuales se tramitaron dentro del término establecido en la Circular Básica Jurídica.</t>
  </si>
  <si>
    <t xml:space="preserve">Se han recibido 279  PQRS, a los cuales se les dio trámite de traslado a las junta de vigilancia y acuse de  recibo a los peticionarios. 
</t>
  </si>
  <si>
    <t>Disponer  estadisticias actualizadas respecto de la gestión que se realiza en la  delegatura financiera.</t>
  </si>
  <si>
    <t>Se le entrego la documentación a los asesores relacionadas con procedimientos y formatos utilizados actualmente para su diagnostico.</t>
  </si>
  <si>
    <t>Se le entrego la documentación a los asesores relacionadas con procedimientos, formatos utilizados actualmente para su diagnostico y normatividad relacionada.</t>
  </si>
  <si>
    <t>Se validaron los formatos de balance social y transferencia solidaria; asi mismo se revisaron los comentarios que realizo la mesa intersectorial a dichos formatos. 
Se realizó un glosario de término para los formatos de balance social y transferencia solidaria.</t>
  </si>
  <si>
    <t xml:space="preserve">Se publico el día 06 de Marzo de 2017 en la página web de la Superintendencia para comentario de sector de las vigiladas, dos formularios (uno para cooperativas de ahorro y crèdito y otro para organizaciones del sector real) para captura de informaciòn para la supervisión basada en riesgos para SARLAFT, con la cual se espera construir la matriz de riesgos. </t>
  </si>
  <si>
    <t xml:space="preserve">Se ajustó el capturador para recoger la información del catálogo de cuentas modificado, formato de revelaciones, formato de riesgo de liquidez, formato de fondo de liquidez, cotitulares e información complementaria taxonomía, se revisa formato de inversiones, se actualizan validaciones formato de captaciones. Se agregaron formularios para lavado de activos, actualmente se estan ajustando a partir de las observaciones de las organizaciones solidarias. </t>
  </si>
  <si>
    <t>Los desarrollos aquí señalados corresponden a ajustes requeridos en el sistema de información Fábrica de Reportes y una nueva propuesta para sistematizar la gestión misional. Se avanzo parcialmente para generar una consulta de balance comparativo con la información reportada a diciembre 2016, se genero formulación de indicadores para inidicadores de asociativa, se trabajo la relación de solvencia para fondos de empleados</t>
  </si>
  <si>
    <t>Se realizo la publicación correspondiente en el portal datos.gov.co, con la información  referente a estados financieros de las oganizaciones vigiladas. El siguiente reporte se realiza en mayo sobre marzo y abril.</t>
  </si>
  <si>
    <t>Se desarrollo reporte de estado de situación financiera,  Estado de resultado integral y otro resultado integral para grupo 1 y 2, con la información reportada a diciembre 2016</t>
  </si>
  <si>
    <t>Estamos pendientes de la revisión de los flujos de las resoluciones. Se enviaron memorandos a Secretaria General para revisión de los flujos sobre los cuales no han dado respuesta.</t>
  </si>
  <si>
    <t>Se enviaron estudios para la contratación de las acciones de sensibilización.</t>
  </si>
  <si>
    <t>El 20 de marzo recibimos la comunicación del Alto Consejero para las Comunicaciones , quien aprobó la ralización del Programa Supersolidaria TEVE</t>
  </si>
  <si>
    <t>Corregir a 16 el número de emisiónes  del Programa Institucional, porque a la fecha 15 de abril, no se ha iniciado la contratación. Arrancando con una primera emisión el 22 de mayo.</t>
  </si>
  <si>
    <t>Estan en elaboración los estudios previos para la contratación del servicio, se entregaran en la ultima semana de abril a Scretaria General para iniciar el trámite.</t>
  </si>
  <si>
    <t>Corregir el precio porque la creación de un logo y su manual de uso no cuesta mas de 8 millones de pesos. Y segundo definir si lo cambiamos o no igual los colores institucionales hay que tenerlos en cuenta.</t>
  </si>
  <si>
    <t>Cubrimiento de las Jornadas de Participación Comunitaria, evento Ascoop en Cartagena.</t>
  </si>
  <si>
    <t>Se publicaron en la Intranet los Notisolidarios de enero, febrero, marzo y abril.</t>
  </si>
  <si>
    <t>No se han programado</t>
  </si>
  <si>
    <t>Mediante Resolución 2017110001365 del 16 de marzo de 2017, la Superintendencia adoptó la política para la prevención del daño antijurídico. Queda pendiente los trámites pertinentes para difundirla y comunicarla a la Agencia Nacional de Defensa Jurídica del Estado.</t>
  </si>
  <si>
    <t>En el mes de marzo el Gobierno expidió el Decreto 344 de 2017, el cual trata sobre normas aplicables a los Fondos de Empleados para la prestación de servicios de ahorro y crédito</t>
  </si>
  <si>
    <t xml:space="preserve">Se realizó el análisis de 5 proyectos legislativos sobre los siguientes asuntos:
(i) decreto estímulos a la economía solidaria 
(ii) ley de beneficiarios finales. 
(iii) Ley de probidad
(vi) Ecomun
(v) Planfes </t>
  </si>
  <si>
    <t>Se esta ajustando el documento de acuerdo con recomendaciones del DAFP para dar continuidad al proceso</t>
  </si>
  <si>
    <t>Se presentó al Comité de Desarrollo Administrativo el PIC 2017, fue devuelto para modificaciones. Sin embargo la entidad ha facilitado la asistencia de sus servidores  a los procesos de formación propuestos dentro de la Red Interinstitucional de Capacitación para Empleados Públicos</t>
  </si>
  <si>
    <t xml:space="preserve">El Plan de Bienestar de la Supersolidaria fue aprobado por el Comité de Desarrollo Administrativo el 06 de abril de 2017. </t>
  </si>
  <si>
    <t>Se aprobó bitacora de actividades con la ARL tendientes a asegurar la implementación del Sistema de Gestión de Seguridad y Salud en el Trabajo.  Se socializó a todos los funcionarios el Plan de Emergencias y Conteingencias</t>
  </si>
  <si>
    <t>Se enviaron 2 memorandos a Secretaria General (1773 del 7 de febrero y 5373 del 31 de marzo de 2017) puesto que el proveedor de servicios solicito la verificación de las TRD. 
Se ajustaron los informes de PQRS por dependencia para que muestra las tipologias de los derechos de petición.</t>
  </si>
  <si>
    <t>N° de controles de legalidad realizados/N° de controles de legalidad solicitados.</t>
  </si>
  <si>
    <t>N° de trámites de posesión realizados/N° de trámites de posesión solicitados.</t>
  </si>
  <si>
    <t>N° radicados tramitados/N° de radicados recibidos</t>
  </si>
  <si>
    <t xml:space="preserve">Informes evaluados / Informes presentados
</t>
  </si>
  <si>
    <t>Durante el periodo comprendido entre el 1 de enero al 30 de abril de 2017 se evaluaron los 23 informes de gestión así:
ENERO: 
* FONDESA : evalucion informe y orden de liquidación
* COOPGOHEN: evalucion informe y se ordena terminacion proceso 
* FONAMERICAS: evaluación informe para prorroga  
* COOPESAGUA: seguimiento a vigilancia especial
FEBRERO:  
*COOCREDIMED: prórroga  
* COOPHABITAT: prórroga 
* FONAMERICAS: remocion y prorroga  
* COOAPCRESOL- Prorroga 
* VISITA EPSIFARMA 
* COOPETROL: evaluacion informe e instrucciones levantamiento medida
MARZO: 
* * SUSPENSION DE LOS PROCESOS DE LIQUIDACION DE CONALRECAUDOS, COOPDESOL, COOPREAL, COOPROSOL Y COOPSONAL
* ACEPTACION RENUNCIA LIQUIDADOR GPP SALUCOOP Y GESTION ADMINISTRATIVA 
* COOMUNCOL - evaluacion informe para prórroga 
* COOPESAGUA: evaluacion rta informe visita 
* EPSIFARMA: traslado informe de visita 
*COOPETROL: Requerimiento informacion levantamiento medida 
ABRIL: 
* FEMP: evaluacion informe para Levantamiento medida 
*SIGESCOOP: evaluacion informe para autorizacion prorroga toma 
* IAC GPP SALUDCOOP: evaluacion informe para Suspensión del proceso  y aceptacion renuncia liquidadora  
* IAC GESTION ADTIVA: evaluacion informe para Suspensión del proceso  y aceptacion renuncia liquidadora  
* COOPETROL: solicitud concepto previo Fogacoop</t>
  </si>
  <si>
    <t>Al corte del 31 de diciembre de 2016 se contaba con un inventario de medidas adoptar de 11  de las cuales del 1o de enero al 30 de abril de 2017 se realizaron 5 así:
* FONDESA: orden de liquidación Resolución 2017140000155 de 18 de enero de 2017
* MUTUO PROGRESO: Toma de posesion Resolución 2017140000515 de 15 de febrero de 2017 
* SIGESCOOP: Toma de posesion Resolución 2017140000695 de 21 de febrero de 2017 
* COOCREDIMED: Orden de liquidacion Resolución 2017140000795 de 27 de febrero de 2017
* MULTISOLUCIONES INTEGRALES: Toma de posesión 2017140001525 de 24 de marzo de 2017</t>
  </si>
  <si>
    <t>Al corte del 31 de diciembre de 2016 se encontraban pendiente de autorización previa un total de 20 procesos de transformación, conversión e incorporación.
Durante el periodo comprendido entre el 1 enero y el 30 de abril de 2017 se evaluaron y atendieron 14 tramites.</t>
  </si>
  <si>
    <t>Enero - abril</t>
  </si>
  <si>
    <t xml:space="preserve">Proceso(s) Relacionado(s):  
PLANIFICACIÓN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</si>
</sst>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quot;$&quot;\ #,##0"/>
    <numFmt numFmtId="165" formatCode="_(&quot;$&quot;\ * #,##0_);_(&quot;$&quot;\ * \(#,##0\);_(&quot;$&quot;\ * &quot;-&quot;??_);_(@_)"/>
    <numFmt numFmtId="166" formatCode="&quot;$&quot;\ #,##0.00"/>
    <numFmt numFmtId="167" formatCode="0.0%"/>
    <numFmt numFmtId="168" formatCode="_(&quot;$&quot;\ * #,##0.0_);_(&quot;$&quot;\ * \(#,##0.0\);_(&quot;$&quot;\ * &quot;-&quot;??_);_(@_)"/>
  </numFmts>
  <fonts count="25" x14ac:knownFonts="1">
    <font>
      <sz val="11"/>
      <color rgb="FF000000"/>
      <name val="Calibri"/>
    </font>
    <font>
      <sz val="11"/>
      <color theme="1"/>
      <name val="Calibri"/>
      <family val="2"/>
      <scheme val="minor"/>
    </font>
    <font>
      <b/>
      <sz val="10"/>
      <name val="Arial Narrow"/>
      <family val="2"/>
    </font>
    <font>
      <b/>
      <sz val="10"/>
      <color rgb="FF333399"/>
      <name val="Arial Narrow"/>
      <family val="2"/>
    </font>
    <font>
      <sz val="11"/>
      <name val="Calibri"/>
      <family val="2"/>
    </font>
    <font>
      <sz val="10"/>
      <name val="Arial Narrow"/>
      <family val="2"/>
    </font>
    <font>
      <sz val="10"/>
      <color rgb="FF000000"/>
      <name val="Arial Narrow"/>
      <family val="2"/>
    </font>
    <font>
      <sz val="9"/>
      <name val="Arial Narrow"/>
      <family val="2"/>
    </font>
    <font>
      <sz val="9"/>
      <color rgb="FF000000"/>
      <name val="Arial Narrow"/>
      <family val="2"/>
    </font>
    <font>
      <sz val="11"/>
      <color rgb="FF000000"/>
      <name val="Arial Narrow"/>
      <family val="2"/>
    </font>
    <font>
      <sz val="10"/>
      <color rgb="FF333399"/>
      <name val="Arial Narrow"/>
      <family val="2"/>
    </font>
    <font>
      <sz val="10"/>
      <name val="Arial"/>
      <family val="2"/>
    </font>
    <font>
      <sz val="10"/>
      <color rgb="FF000000"/>
      <name val="Arial"/>
      <family val="2"/>
    </font>
    <font>
      <sz val="11"/>
      <color rgb="FF000000"/>
      <name val="Calibri"/>
      <family val="2"/>
    </font>
    <font>
      <sz val="10"/>
      <name val="Arial Narrow"/>
      <family val="2"/>
    </font>
    <font>
      <b/>
      <sz val="10"/>
      <color indexed="62"/>
      <name val="Arial Narrow"/>
      <family val="2"/>
    </font>
    <font>
      <b/>
      <sz val="11"/>
      <color theme="1"/>
      <name val="Arial"/>
      <family val="2"/>
    </font>
    <font>
      <sz val="10"/>
      <color theme="1"/>
      <name val="Arial Narrow"/>
      <family val="2"/>
    </font>
    <font>
      <sz val="9"/>
      <color theme="1"/>
      <name val="Arial Narrow"/>
      <family val="2"/>
    </font>
    <font>
      <sz val="11"/>
      <color theme="1"/>
      <name val="Arial Narrow"/>
      <family val="2"/>
    </font>
    <font>
      <sz val="10"/>
      <color theme="1"/>
      <name val="Arial"/>
      <family val="2"/>
    </font>
    <font>
      <sz val="10"/>
      <color indexed="62"/>
      <name val="Arial Narrow"/>
      <family val="2"/>
    </font>
    <font>
      <b/>
      <sz val="9"/>
      <color indexed="81"/>
      <name val="Tahoma"/>
      <family val="2"/>
    </font>
    <font>
      <sz val="9"/>
      <color indexed="81"/>
      <name val="Tahoma"/>
      <family val="2"/>
    </font>
    <font>
      <sz val="11"/>
      <name val="Arial Narrow"/>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10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medium">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6">
    <xf numFmtId="0" fontId="0" fillId="0" borderId="0"/>
    <xf numFmtId="9" fontId="13" fillId="0" borderId="0" applyFont="0" applyFill="0" applyBorder="0" applyAlignment="0" applyProtection="0"/>
    <xf numFmtId="0" fontId="1" fillId="0" borderId="0"/>
    <xf numFmtId="0" fontId="11" fillId="0" borderId="0"/>
    <xf numFmtId="44" fontId="1" fillId="0" borderId="0" applyFont="0" applyFill="0" applyBorder="0" applyAlignment="0" applyProtection="0"/>
    <xf numFmtId="9" fontId="1" fillId="0" borderId="0" applyFont="0" applyFill="0" applyBorder="0" applyAlignment="0" applyProtection="0"/>
  </cellStyleXfs>
  <cellXfs count="686">
    <xf numFmtId="0" fontId="0" fillId="0" borderId="0" xfId="0" applyFont="1" applyAlignment="1"/>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 fillId="0" borderId="1" xfId="0" applyFont="1" applyBorder="1" applyAlignment="1">
      <alignment vertical="center" textRotation="90" wrapText="1"/>
    </xf>
    <xf numFmtId="0" fontId="2" fillId="0" borderId="2" xfId="0" applyFont="1" applyBorder="1" applyAlignment="1">
      <alignment vertical="center" textRotation="90" wrapText="1"/>
    </xf>
    <xf numFmtId="0" fontId="2" fillId="0" borderId="3" xfId="0" applyFont="1" applyBorder="1" applyAlignment="1">
      <alignment vertical="center" textRotation="90"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15" fontId="5" fillId="0" borderId="12" xfId="0" applyNumberFormat="1" applyFont="1" applyBorder="1" applyAlignment="1">
      <alignment horizontal="center" vertical="center" wrapText="1"/>
    </xf>
    <xf numFmtId="3" fontId="5" fillId="0" borderId="12" xfId="0" applyNumberFormat="1" applyFont="1" applyBorder="1" applyAlignment="1">
      <alignment horizontal="right" vertical="center" wrapText="1"/>
    </xf>
    <xf numFmtId="0" fontId="0" fillId="0" borderId="14" xfId="0" applyFont="1" applyBorder="1"/>
    <xf numFmtId="0" fontId="0" fillId="0" borderId="15" xfId="0" applyFont="1" applyBorder="1"/>
    <xf numFmtId="0" fontId="5" fillId="0" borderId="14" xfId="0" applyFont="1" applyBorder="1" applyAlignment="1">
      <alignment horizontal="left"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14" xfId="0" applyNumberFormat="1" applyFont="1" applyBorder="1" applyAlignment="1">
      <alignment horizontal="center" vertical="center" wrapText="1"/>
    </xf>
    <xf numFmtId="15" fontId="5" fillId="0" borderId="14" xfId="0" applyNumberFormat="1" applyFont="1" applyBorder="1" applyAlignment="1">
      <alignment horizontal="center" vertical="center" wrapText="1"/>
    </xf>
    <xf numFmtId="3" fontId="5" fillId="0" borderId="14" xfId="0" applyNumberFormat="1" applyFont="1" applyBorder="1" applyAlignment="1">
      <alignment horizontal="right" vertical="center" wrapText="1"/>
    </xf>
    <xf numFmtId="2" fontId="5" fillId="0" borderId="14" xfId="0" applyNumberFormat="1" applyFont="1" applyBorder="1" applyAlignment="1">
      <alignment horizontal="left" vertical="center" wrapText="1"/>
    </xf>
    <xf numFmtId="0" fontId="5" fillId="2" borderId="14" xfId="0" applyFont="1" applyFill="1" applyBorder="1" applyAlignment="1">
      <alignment horizontal="center" vertical="center" wrapText="1"/>
    </xf>
    <xf numFmtId="164" fontId="5" fillId="0" borderId="14"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15" fontId="6" fillId="0" borderId="14" xfId="0" applyNumberFormat="1" applyFont="1" applyBorder="1" applyAlignment="1">
      <alignment horizontal="center" vertical="center"/>
    </xf>
    <xf numFmtId="3" fontId="6" fillId="0" borderId="14" xfId="0" applyNumberFormat="1" applyFont="1" applyBorder="1" applyAlignment="1">
      <alignment horizontal="right" vertical="center"/>
    </xf>
    <xf numFmtId="9" fontId="5" fillId="2" borderId="14" xfId="0" applyNumberFormat="1" applyFont="1" applyFill="1" applyBorder="1" applyAlignment="1">
      <alignment horizontal="center" vertical="center" wrapText="1"/>
    </xf>
    <xf numFmtId="15" fontId="5" fillId="2" borderId="14" xfId="0" applyNumberFormat="1" applyFont="1" applyFill="1" applyBorder="1" applyAlignment="1">
      <alignment horizontal="center" vertical="center" wrapText="1"/>
    </xf>
    <xf numFmtId="2" fontId="5" fillId="0" borderId="14" xfId="0" applyNumberFormat="1" applyFont="1" applyBorder="1" applyAlignment="1">
      <alignment horizontal="left" vertical="top" wrapText="1"/>
    </xf>
    <xf numFmtId="3" fontId="5" fillId="0" borderId="14" xfId="0" applyNumberFormat="1" applyFont="1" applyBorder="1" applyAlignment="1">
      <alignment horizontal="center" vertical="center"/>
    </xf>
    <xf numFmtId="9" fontId="5" fillId="0" borderId="14" xfId="0" applyNumberFormat="1" applyFont="1" applyBorder="1" applyAlignment="1">
      <alignment horizontal="center" vertical="center"/>
    </xf>
    <xf numFmtId="0" fontId="5" fillId="0" borderId="14" xfId="0" applyFont="1" applyBorder="1" applyAlignment="1">
      <alignment horizontal="left" vertical="top" wrapText="1"/>
    </xf>
    <xf numFmtId="0" fontId="5" fillId="0" borderId="14" xfId="0" applyFont="1" applyBorder="1" applyAlignment="1">
      <alignment horizontal="center" vertical="center"/>
    </xf>
    <xf numFmtId="3" fontId="5" fillId="0" borderId="14" xfId="0" applyNumberFormat="1" applyFont="1" applyBorder="1" applyAlignment="1">
      <alignment horizontal="right" vertical="center"/>
    </xf>
    <xf numFmtId="9" fontId="7" fillId="0" borderId="14" xfId="0" applyNumberFormat="1" applyFont="1" applyBorder="1" applyAlignment="1">
      <alignment horizontal="center" vertical="center"/>
    </xf>
    <xf numFmtId="15" fontId="7" fillId="0" borderId="14" xfId="0" applyNumberFormat="1" applyFont="1" applyBorder="1" applyAlignment="1">
      <alignment horizontal="center" vertical="center" wrapText="1"/>
    </xf>
    <xf numFmtId="15" fontId="8" fillId="0" borderId="14" xfId="0" applyNumberFormat="1" applyFont="1" applyBorder="1" applyAlignment="1">
      <alignment horizontal="center" vertical="center"/>
    </xf>
    <xf numFmtId="3" fontId="9" fillId="0" borderId="14" xfId="0" applyNumberFormat="1" applyFont="1" applyBorder="1" applyAlignment="1">
      <alignment horizontal="right" vertical="center"/>
    </xf>
    <xf numFmtId="0" fontId="5" fillId="0" borderId="26" xfId="0" applyFont="1" applyBorder="1" applyAlignment="1">
      <alignment horizontal="center" vertical="center" wrapText="1"/>
    </xf>
    <xf numFmtId="9" fontId="5" fillId="0" borderId="26" xfId="0" applyNumberFormat="1" applyFont="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horizontal="center" vertical="center"/>
    </xf>
    <xf numFmtId="9" fontId="5" fillId="0" borderId="26" xfId="0" applyNumberFormat="1" applyFont="1" applyBorder="1" applyAlignment="1">
      <alignment horizontal="center" vertical="center"/>
    </xf>
    <xf numFmtId="15" fontId="5" fillId="0" borderId="26" xfId="0" applyNumberFormat="1" applyFont="1" applyBorder="1" applyAlignment="1">
      <alignment horizontal="center" vertical="center" wrapText="1"/>
    </xf>
    <xf numFmtId="3" fontId="5" fillId="0" borderId="26" xfId="0" applyNumberFormat="1" applyFont="1" applyBorder="1" applyAlignment="1">
      <alignment horizontal="center" vertical="center"/>
    </xf>
    <xf numFmtId="2" fontId="5" fillId="0" borderId="26" xfId="0" applyNumberFormat="1" applyFont="1" applyBorder="1" applyAlignment="1">
      <alignment horizontal="left" vertical="center" wrapText="1"/>
    </xf>
    <xf numFmtId="0" fontId="0" fillId="0" borderId="26" xfId="0" applyFont="1" applyBorder="1"/>
    <xf numFmtId="0" fontId="0" fillId="0" borderId="29" xfId="0" applyFont="1" applyBorder="1"/>
    <xf numFmtId="0" fontId="3" fillId="2" borderId="30" xfId="0" applyFont="1" applyFill="1" applyBorder="1"/>
    <xf numFmtId="0" fontId="5" fillId="0" borderId="0" xfId="0" applyFont="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5" fillId="2" borderId="31" xfId="0" applyFont="1" applyFill="1" applyBorder="1" applyAlignment="1">
      <alignment horizontal="right" vertical="center" wrapText="1"/>
    </xf>
    <xf numFmtId="2" fontId="5" fillId="2" borderId="0" xfId="0" applyNumberFormat="1" applyFont="1" applyFill="1" applyBorder="1" applyAlignment="1">
      <alignment horizontal="center" vertical="center" wrapText="1"/>
    </xf>
    <xf numFmtId="0" fontId="5" fillId="0" borderId="32" xfId="0" applyFont="1" applyBorder="1" applyAlignment="1">
      <alignment horizontal="center" vertical="center" wrapText="1"/>
    </xf>
    <xf numFmtId="0" fontId="10" fillId="2" borderId="30" xfId="0" applyFont="1" applyFill="1" applyBorder="1" applyAlignment="1">
      <alignment horizontal="left" vertical="center"/>
    </xf>
    <xf numFmtId="0" fontId="3" fillId="2" borderId="33" xfId="0" applyFont="1" applyFill="1" applyBorder="1"/>
    <xf numFmtId="2" fontId="5" fillId="2" borderId="34" xfId="0" applyNumberFormat="1"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2" fillId="2" borderId="30" xfId="0" applyFont="1" applyFill="1" applyBorder="1" applyAlignment="1">
      <alignment horizontal="center" vertical="center" textRotation="90" wrapText="1"/>
    </xf>
    <xf numFmtId="0" fontId="5" fillId="2" borderId="36"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2" borderId="37"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center" vertical="center" wrapText="1"/>
    </xf>
    <xf numFmtId="0" fontId="5" fillId="2" borderId="27" xfId="0" applyFont="1" applyFill="1" applyBorder="1" applyAlignment="1">
      <alignment horizontal="right" vertical="center" wrapText="1"/>
    </xf>
    <xf numFmtId="0" fontId="3" fillId="2" borderId="36" xfId="0" applyFont="1" applyFill="1" applyBorder="1"/>
    <xf numFmtId="2" fontId="5" fillId="2" borderId="37" xfId="0" applyNumberFormat="1" applyFont="1" applyFill="1" applyBorder="1" applyAlignment="1">
      <alignment horizontal="center" vertical="center" wrapText="1"/>
    </xf>
    <xf numFmtId="0" fontId="5"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165" fontId="5" fillId="0" borderId="45" xfId="0" applyNumberFormat="1" applyFont="1" applyBorder="1" applyAlignment="1">
      <alignment vertical="center" wrapText="1"/>
    </xf>
    <xf numFmtId="166" fontId="5" fillId="0" borderId="12" xfId="0" applyNumberFormat="1" applyFont="1" applyBorder="1" applyAlignment="1">
      <alignment horizontal="center" vertical="center" wrapText="1"/>
    </xf>
    <xf numFmtId="0" fontId="0" fillId="0" borderId="46" xfId="0" applyFont="1" applyBorder="1"/>
    <xf numFmtId="0" fontId="0" fillId="0" borderId="12" xfId="0" applyFont="1" applyBorder="1"/>
    <xf numFmtId="0" fontId="0" fillId="0" borderId="47" xfId="0" applyFont="1" applyBorder="1"/>
    <xf numFmtId="0" fontId="5" fillId="0" borderId="20" xfId="0" applyFont="1" applyBorder="1" applyAlignment="1">
      <alignment horizontal="center" vertical="center" wrapText="1"/>
    </xf>
    <xf numFmtId="165" fontId="5" fillId="0" borderId="40" xfId="0" applyNumberFormat="1" applyFont="1" applyBorder="1" applyAlignment="1">
      <alignment vertical="center" wrapText="1"/>
    </xf>
    <xf numFmtId="2" fontId="5" fillId="0" borderId="20" xfId="0" applyNumberFormat="1" applyFont="1" applyBorder="1" applyAlignment="1">
      <alignment horizontal="left" vertical="center" wrapText="1"/>
    </xf>
    <xf numFmtId="0" fontId="5" fillId="0" borderId="20" xfId="0" applyFont="1" applyBorder="1" applyAlignment="1">
      <alignment horizontal="left" vertical="center" wrapText="1"/>
    </xf>
    <xf numFmtId="166" fontId="5" fillId="0" borderId="14"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0" fontId="0" fillId="0" borderId="48" xfId="0" applyFont="1" applyBorder="1"/>
    <xf numFmtId="0" fontId="5" fillId="0" borderId="20" xfId="0" applyFont="1" applyBorder="1" applyAlignment="1">
      <alignment horizontal="center" vertical="center"/>
    </xf>
    <xf numFmtId="9" fontId="6" fillId="0" borderId="20" xfId="0" applyNumberFormat="1" applyFont="1" applyBorder="1" applyAlignment="1">
      <alignment horizontal="center" vertical="center"/>
    </xf>
    <xf numFmtId="15" fontId="5" fillId="0" borderId="20" xfId="0" applyNumberFormat="1" applyFont="1" applyBorder="1" applyAlignment="1">
      <alignment horizontal="center" vertical="center" wrapText="1"/>
    </xf>
    <xf numFmtId="9" fontId="6" fillId="0" borderId="14" xfId="0" applyNumberFormat="1" applyFont="1" applyBorder="1" applyAlignment="1">
      <alignment horizontal="center" vertical="center"/>
    </xf>
    <xf numFmtId="0" fontId="5" fillId="0" borderId="18" xfId="0" applyFont="1" applyBorder="1" applyAlignment="1">
      <alignment horizontal="center" vertical="center"/>
    </xf>
    <xf numFmtId="9" fontId="6" fillId="0" borderId="18" xfId="0" applyNumberFormat="1" applyFont="1" applyBorder="1" applyAlignment="1">
      <alignment horizontal="center" vertical="center"/>
    </xf>
    <xf numFmtId="15" fontId="5" fillId="0" borderId="18" xfId="0" applyNumberFormat="1" applyFont="1" applyBorder="1" applyAlignment="1">
      <alignment horizontal="center" vertical="center" wrapText="1"/>
    </xf>
    <xf numFmtId="9" fontId="5" fillId="0" borderId="18" xfId="0" applyNumberFormat="1" applyFont="1" applyBorder="1" applyAlignment="1">
      <alignment horizontal="center" vertical="center"/>
    </xf>
    <xf numFmtId="0" fontId="5" fillId="0" borderId="14" xfId="0" applyFont="1" applyBorder="1" applyAlignment="1">
      <alignment vertical="center" wrapText="1"/>
    </xf>
    <xf numFmtId="0" fontId="5" fillId="0" borderId="18" xfId="0" applyFont="1" applyBorder="1" applyAlignment="1">
      <alignment vertical="center" wrapText="1"/>
    </xf>
    <xf numFmtId="44" fontId="7" fillId="0" borderId="40" xfId="0" applyNumberFormat="1" applyFont="1" applyBorder="1" applyAlignment="1">
      <alignment horizontal="center" vertical="center" wrapText="1"/>
    </xf>
    <xf numFmtId="44" fontId="8" fillId="0" borderId="4" xfId="0" applyNumberFormat="1" applyFont="1" applyBorder="1" applyAlignment="1">
      <alignment horizontal="center" vertical="center"/>
    </xf>
    <xf numFmtId="0" fontId="5" fillId="0" borderId="26" xfId="0" applyFont="1" applyBorder="1" applyAlignment="1">
      <alignment vertical="center" wrapText="1"/>
    </xf>
    <xf numFmtId="9" fontId="6" fillId="0" borderId="26" xfId="0" applyNumberFormat="1" applyFont="1" applyBorder="1" applyAlignment="1">
      <alignment horizontal="center" vertical="center"/>
    </xf>
    <xf numFmtId="44" fontId="8" fillId="0" borderId="50" xfId="0" applyNumberFormat="1" applyFont="1" applyBorder="1" applyAlignment="1">
      <alignment horizontal="center" vertical="center"/>
    </xf>
    <xf numFmtId="9" fontId="5" fillId="0" borderId="51" xfId="0" applyNumberFormat="1" applyFont="1" applyBorder="1" applyAlignment="1">
      <alignment horizontal="center" vertical="center" wrapText="1"/>
    </xf>
    <xf numFmtId="9" fontId="5" fillId="0" borderId="45" xfId="0" applyNumberFormat="1" applyFont="1" applyBorder="1" applyAlignment="1">
      <alignment horizontal="center" vertical="center" wrapText="1"/>
    </xf>
    <xf numFmtId="0" fontId="5" fillId="0" borderId="12" xfId="0" applyFont="1" applyBorder="1" applyAlignment="1">
      <alignment horizontal="center" vertical="center"/>
    </xf>
    <xf numFmtId="9" fontId="6" fillId="0" borderId="12" xfId="0" applyNumberFormat="1" applyFont="1" applyBorder="1" applyAlignment="1">
      <alignment horizontal="center" vertical="center"/>
    </xf>
    <xf numFmtId="44" fontId="8" fillId="0" borderId="45" xfId="0" applyNumberFormat="1" applyFont="1" applyBorder="1" applyAlignment="1">
      <alignment horizontal="center" vertical="center"/>
    </xf>
    <xf numFmtId="165" fontId="8" fillId="0" borderId="40" xfId="0" applyNumberFormat="1" applyFont="1" applyBorder="1" applyAlignment="1">
      <alignment horizontal="right" vertical="center"/>
    </xf>
    <xf numFmtId="165" fontId="6" fillId="0" borderId="40" xfId="0" applyNumberFormat="1" applyFont="1" applyBorder="1" applyAlignment="1">
      <alignment horizontal="right" vertical="center"/>
    </xf>
    <xf numFmtId="0" fontId="5" fillId="0" borderId="51" xfId="0" applyFont="1" applyBorder="1" applyAlignment="1">
      <alignment horizontal="center" vertical="center" wrapText="1"/>
    </xf>
    <xf numFmtId="15" fontId="5" fillId="0" borderId="51" xfId="0" applyNumberFormat="1" applyFont="1" applyBorder="1" applyAlignment="1">
      <alignment horizontal="center" vertical="center" wrapText="1"/>
    </xf>
    <xf numFmtId="165" fontId="6" fillId="0" borderId="50" xfId="0" applyNumberFormat="1" applyFont="1" applyBorder="1" applyAlignment="1">
      <alignment horizontal="right" vertical="center"/>
    </xf>
    <xf numFmtId="0" fontId="0" fillId="0" borderId="52" xfId="0" applyFont="1" applyBorder="1"/>
    <xf numFmtId="0" fontId="3" fillId="2" borderId="53" xfId="0" applyFont="1" applyFill="1" applyBorder="1"/>
    <xf numFmtId="0" fontId="5" fillId="0" borderId="54" xfId="0" applyFont="1" applyBorder="1" applyAlignment="1">
      <alignment horizontal="center" vertical="center" wrapText="1"/>
    </xf>
    <xf numFmtId="0" fontId="5" fillId="2" borderId="54" xfId="0" applyFont="1" applyFill="1" applyBorder="1" applyAlignment="1">
      <alignment horizontal="center" vertical="center" wrapText="1"/>
    </xf>
    <xf numFmtId="0" fontId="5" fillId="2" borderId="54"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right" vertical="center" wrapText="1"/>
    </xf>
    <xf numFmtId="2" fontId="5" fillId="2" borderId="54" xfId="0" applyNumberFormat="1" applyFont="1" applyFill="1" applyBorder="1" applyAlignment="1">
      <alignment horizontal="center" vertical="center" wrapText="1"/>
    </xf>
    <xf numFmtId="0" fontId="5" fillId="0" borderId="55" xfId="0" applyFont="1" applyBorder="1" applyAlignment="1">
      <alignment horizontal="center" vertical="center" wrapText="1"/>
    </xf>
    <xf numFmtId="9" fontId="5" fillId="0" borderId="20" xfId="0" applyNumberFormat="1" applyFont="1" applyBorder="1" applyAlignment="1">
      <alignment vertical="center" wrapText="1"/>
    </xf>
    <xf numFmtId="9" fontId="5" fillId="0" borderId="22" xfId="0" applyNumberFormat="1" applyFont="1" applyBorder="1" applyAlignment="1">
      <alignment vertical="center" wrapText="1"/>
    </xf>
    <xf numFmtId="9" fontId="5" fillId="0" borderId="14" xfId="0" applyNumberFormat="1" applyFont="1" applyBorder="1" applyAlignment="1">
      <alignment vertical="center" wrapText="1"/>
    </xf>
    <xf numFmtId="9" fontId="5" fillId="0" borderId="15" xfId="0" applyNumberFormat="1" applyFont="1" applyBorder="1" applyAlignment="1">
      <alignment vertical="center" wrapText="1"/>
    </xf>
    <xf numFmtId="9" fontId="5" fillId="0" borderId="26" xfId="0" applyNumberFormat="1" applyFont="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17" fontId="5" fillId="0" borderId="0" xfId="0" applyNumberFormat="1" applyFont="1" applyAlignment="1">
      <alignment horizontal="center" vertical="center" wrapText="1"/>
    </xf>
    <xf numFmtId="0" fontId="5" fillId="0" borderId="0" xfId="0" applyFont="1" applyAlignment="1">
      <alignment horizontal="left" vertical="center"/>
    </xf>
    <xf numFmtId="0" fontId="5" fillId="0" borderId="31" xfId="0" applyFont="1" applyBorder="1" applyAlignment="1">
      <alignment horizontal="center" vertical="center" wrapText="1"/>
    </xf>
    <xf numFmtId="0" fontId="5" fillId="0" borderId="31" xfId="0" applyFont="1" applyBorder="1" applyAlignment="1">
      <alignment horizontal="right" vertical="center" wrapText="1"/>
    </xf>
    <xf numFmtId="2" fontId="5" fillId="0" borderId="0" xfId="0" applyNumberFormat="1" applyFont="1" applyAlignment="1">
      <alignment horizontal="left" vertical="center" wrapText="1"/>
    </xf>
    <xf numFmtId="2" fontId="5" fillId="0" borderId="26" xfId="0" applyNumberFormat="1" applyFont="1" applyBorder="1" applyAlignment="1">
      <alignment horizontal="left" vertical="top" wrapText="1"/>
    </xf>
    <xf numFmtId="0" fontId="0" fillId="0" borderId="54" xfId="0" applyFont="1" applyBorder="1"/>
    <xf numFmtId="0" fontId="0" fillId="0" borderId="0" xfId="0" applyFont="1"/>
    <xf numFmtId="0" fontId="5" fillId="0" borderId="20" xfId="0" applyFont="1" applyBorder="1" applyAlignment="1">
      <alignment vertical="center" wrapText="1"/>
    </xf>
    <xf numFmtId="9" fontId="5" fillId="0" borderId="20" xfId="0" applyNumberFormat="1" applyFont="1" applyBorder="1" applyAlignment="1">
      <alignment horizontal="center" vertical="center"/>
    </xf>
    <xf numFmtId="15" fontId="6" fillId="0" borderId="20" xfId="0" applyNumberFormat="1" applyFont="1" applyBorder="1" applyAlignment="1">
      <alignment horizontal="center" vertical="center"/>
    </xf>
    <xf numFmtId="44" fontId="5" fillId="0" borderId="20" xfId="0" applyNumberFormat="1" applyFont="1" applyBorder="1" applyAlignment="1">
      <alignment vertical="center" wrapText="1"/>
    </xf>
    <xf numFmtId="9" fontId="5" fillId="0" borderId="49"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44" fontId="5" fillId="0" borderId="14" xfId="0" applyNumberFormat="1" applyFont="1" applyBorder="1" applyAlignment="1">
      <alignment vertical="center" wrapText="1"/>
    </xf>
    <xf numFmtId="9" fontId="5" fillId="0" borderId="13" xfId="0" applyNumberFormat="1" applyFont="1" applyBorder="1" applyAlignment="1">
      <alignment horizontal="center" vertical="center" wrapText="1"/>
    </xf>
    <xf numFmtId="44" fontId="5" fillId="0" borderId="26" xfId="0" applyNumberFormat="1" applyFont="1" applyBorder="1" applyAlignment="1">
      <alignment vertical="center" wrapText="1"/>
    </xf>
    <xf numFmtId="9" fontId="5" fillId="0" borderId="28" xfId="0" applyNumberFormat="1" applyFont="1" applyBorder="1" applyAlignment="1">
      <alignment horizontal="center" vertical="center" wrapText="1"/>
    </xf>
    <xf numFmtId="9" fontId="5" fillId="0" borderId="29" xfId="0" applyNumberFormat="1" applyFont="1" applyBorder="1" applyAlignment="1">
      <alignment vertical="center" wrapText="1"/>
    </xf>
    <xf numFmtId="2" fontId="5" fillId="0" borderId="14" xfId="0" applyNumberFormat="1"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59" xfId="0" applyFont="1" applyBorder="1" applyAlignment="1">
      <alignment vertical="center"/>
    </xf>
    <xf numFmtId="0" fontId="0" fillId="0" borderId="59" xfId="0" applyFont="1" applyBorder="1"/>
    <xf numFmtId="0" fontId="5" fillId="0" borderId="60" xfId="0" applyFont="1" applyBorder="1" applyAlignment="1">
      <alignment horizontal="center" vertical="center" wrapText="1"/>
    </xf>
    <xf numFmtId="9" fontId="5" fillId="0" borderId="60" xfId="0" applyNumberFormat="1" applyFont="1" applyBorder="1" applyAlignment="1">
      <alignment horizontal="center" vertical="center" wrapText="1"/>
    </xf>
    <xf numFmtId="0" fontId="5" fillId="0" borderId="60" xfId="0" applyFont="1" applyBorder="1" applyAlignment="1">
      <alignment horizontal="left" vertical="center" wrapText="1"/>
    </xf>
    <xf numFmtId="9" fontId="6" fillId="0" borderId="60" xfId="0" applyNumberFormat="1" applyFont="1" applyBorder="1" applyAlignment="1">
      <alignment horizontal="center" vertical="center"/>
    </xf>
    <xf numFmtId="15" fontId="5" fillId="0" borderId="60" xfId="0" applyNumberFormat="1" applyFont="1" applyBorder="1" applyAlignment="1">
      <alignment horizontal="center" vertical="center" wrapText="1"/>
    </xf>
    <xf numFmtId="44" fontId="5" fillId="0" borderId="60" xfId="0" applyNumberFormat="1" applyFont="1" applyBorder="1" applyAlignment="1">
      <alignment vertical="center" wrapText="1"/>
    </xf>
    <xf numFmtId="2" fontId="5" fillId="0" borderId="60" xfId="0" applyNumberFormat="1" applyFont="1" applyBorder="1" applyAlignment="1">
      <alignment horizontal="left" vertical="center" wrapText="1"/>
    </xf>
    <xf numFmtId="167" fontId="5" fillId="0" borderId="60" xfId="0" applyNumberFormat="1" applyFont="1" applyBorder="1" applyAlignment="1">
      <alignment horizontal="center" vertical="center" wrapText="1"/>
    </xf>
    <xf numFmtId="0" fontId="5" fillId="0" borderId="60" xfId="0" applyFont="1" applyBorder="1" applyAlignment="1">
      <alignment vertical="center" wrapText="1"/>
    </xf>
    <xf numFmtId="0" fontId="5" fillId="0" borderId="60" xfId="0" applyFont="1" applyBorder="1" applyAlignment="1">
      <alignment horizontal="center" vertical="center"/>
    </xf>
    <xf numFmtId="0" fontId="5" fillId="0" borderId="62" xfId="0" applyFont="1" applyBorder="1" applyAlignment="1">
      <alignment horizontal="center" vertical="center" wrapText="1"/>
    </xf>
    <xf numFmtId="9" fontId="5" fillId="0" borderId="62" xfId="0" applyNumberFormat="1" applyFont="1" applyBorder="1" applyAlignment="1">
      <alignment horizontal="center" vertical="center" wrapText="1"/>
    </xf>
    <xf numFmtId="0" fontId="5" fillId="0" borderId="62" xfId="0" applyFont="1" applyBorder="1" applyAlignment="1">
      <alignment horizontal="left" vertical="center" wrapText="1"/>
    </xf>
    <xf numFmtId="9" fontId="5" fillId="0" borderId="62" xfId="0" applyNumberFormat="1" applyFont="1" applyBorder="1" applyAlignment="1">
      <alignment horizontal="center" vertical="center"/>
    </xf>
    <xf numFmtId="9" fontId="6" fillId="0" borderId="62" xfId="0" applyNumberFormat="1" applyFont="1" applyBorder="1" applyAlignment="1">
      <alignment horizontal="center" vertical="center"/>
    </xf>
    <xf numFmtId="15" fontId="5" fillId="0" borderId="62" xfId="0" applyNumberFormat="1" applyFont="1" applyBorder="1" applyAlignment="1">
      <alignment horizontal="center" vertical="center" wrapText="1"/>
    </xf>
    <xf numFmtId="44" fontId="5" fillId="0" borderId="62" xfId="0" applyNumberFormat="1" applyFont="1" applyBorder="1" applyAlignment="1">
      <alignment vertical="center" wrapText="1"/>
    </xf>
    <xf numFmtId="2" fontId="5" fillId="0" borderId="62" xfId="0" applyNumberFormat="1" applyFont="1" applyBorder="1" applyAlignment="1">
      <alignment horizontal="left" vertical="center" wrapText="1"/>
    </xf>
    <xf numFmtId="167" fontId="5" fillId="0" borderId="62" xfId="0" applyNumberFormat="1"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9" fontId="5" fillId="0" borderId="67" xfId="0" applyNumberFormat="1" applyFont="1" applyBorder="1" applyAlignment="1">
      <alignment horizontal="center" vertical="center" wrapText="1"/>
    </xf>
    <xf numFmtId="0" fontId="5" fillId="0" borderId="67" xfId="0" applyFont="1" applyBorder="1" applyAlignment="1">
      <alignment vertical="center" wrapText="1"/>
    </xf>
    <xf numFmtId="9" fontId="5" fillId="0" borderId="67" xfId="0" applyNumberFormat="1" applyFont="1" applyBorder="1" applyAlignment="1">
      <alignment horizontal="center" vertical="center"/>
    </xf>
    <xf numFmtId="9" fontId="6" fillId="0" borderId="67" xfId="0" applyNumberFormat="1" applyFont="1" applyBorder="1" applyAlignment="1">
      <alignment horizontal="center" vertical="center"/>
    </xf>
    <xf numFmtId="15" fontId="5" fillId="0" borderId="67" xfId="0" applyNumberFormat="1" applyFont="1" applyBorder="1" applyAlignment="1">
      <alignment horizontal="center" vertical="center" wrapText="1"/>
    </xf>
    <xf numFmtId="44" fontId="5" fillId="0" borderId="67" xfId="0" applyNumberFormat="1" applyFont="1" applyBorder="1" applyAlignment="1">
      <alignment vertical="center" wrapText="1"/>
    </xf>
    <xf numFmtId="2" fontId="5" fillId="0" borderId="67" xfId="0" applyNumberFormat="1" applyFont="1" applyBorder="1" applyAlignment="1">
      <alignment horizontal="left" vertical="center" wrapText="1"/>
    </xf>
    <xf numFmtId="0" fontId="5" fillId="0" borderId="67" xfId="0" applyFont="1" applyBorder="1" applyAlignment="1">
      <alignment horizontal="left" vertical="center" wrapText="1"/>
    </xf>
    <xf numFmtId="9" fontId="5" fillId="0" borderId="68" xfId="0" applyNumberFormat="1" applyFont="1" applyBorder="1" applyAlignment="1">
      <alignment horizontal="center" vertical="center" wrapText="1"/>
    </xf>
    <xf numFmtId="15" fontId="11" fillId="0" borderId="60" xfId="0" applyNumberFormat="1" applyFont="1" applyBorder="1" applyAlignment="1">
      <alignment horizontal="center" vertical="center" wrapText="1"/>
    </xf>
    <xf numFmtId="44" fontId="12" fillId="0" borderId="60" xfId="0" applyNumberFormat="1" applyFont="1" applyBorder="1" applyAlignment="1">
      <alignment horizontal="center" vertical="center"/>
    </xf>
    <xf numFmtId="15" fontId="5" fillId="2" borderId="60" xfId="0" applyNumberFormat="1" applyFont="1" applyFill="1" applyBorder="1" applyAlignment="1">
      <alignment horizontal="center" vertical="center" wrapText="1"/>
    </xf>
    <xf numFmtId="164" fontId="5" fillId="0" borderId="60" xfId="0" applyNumberFormat="1" applyFont="1" applyBorder="1" applyAlignment="1">
      <alignment horizontal="center" vertical="center" wrapText="1"/>
    </xf>
    <xf numFmtId="2" fontId="5" fillId="0" borderId="60" xfId="0" applyNumberFormat="1" applyFont="1" applyBorder="1" applyAlignment="1">
      <alignment horizontal="left" vertical="top" wrapText="1"/>
    </xf>
    <xf numFmtId="0" fontId="5" fillId="0" borderId="61" xfId="0" applyFont="1" applyBorder="1" applyAlignment="1">
      <alignment horizontal="center" vertical="center" wrapText="1"/>
    </xf>
    <xf numFmtId="0" fontId="11" fillId="0" borderId="62" xfId="0" applyFont="1" applyBorder="1" applyAlignment="1">
      <alignment horizontal="left" vertical="center" wrapText="1"/>
    </xf>
    <xf numFmtId="0" fontId="11" fillId="0" borderId="62" xfId="0" applyFont="1" applyBorder="1" applyAlignment="1">
      <alignment horizontal="center" vertical="center" wrapText="1"/>
    </xf>
    <xf numFmtId="9" fontId="11" fillId="0" borderId="62" xfId="0" applyNumberFormat="1" applyFont="1" applyBorder="1" applyAlignment="1">
      <alignment horizontal="center" vertical="center" wrapText="1"/>
    </xf>
    <xf numFmtId="15" fontId="11" fillId="0" borderId="62" xfId="0" applyNumberFormat="1" applyFont="1" applyBorder="1" applyAlignment="1">
      <alignment horizontal="center" vertical="center" wrapText="1"/>
    </xf>
    <xf numFmtId="44" fontId="12" fillId="0" borderId="62" xfId="0" applyNumberFormat="1" applyFont="1" applyBorder="1" applyAlignment="1">
      <alignment horizontal="center" vertical="center"/>
    </xf>
    <xf numFmtId="9" fontId="5" fillId="0" borderId="63" xfId="0" applyNumberFormat="1" applyFont="1" applyBorder="1" applyAlignment="1">
      <alignment horizontal="center" vertical="center" wrapText="1"/>
    </xf>
    <xf numFmtId="15" fontId="5" fillId="2" borderId="67" xfId="0" applyNumberFormat="1" applyFont="1" applyFill="1" applyBorder="1" applyAlignment="1">
      <alignment horizontal="center" vertical="center" wrapText="1"/>
    </xf>
    <xf numFmtId="44" fontId="12" fillId="0" borderId="67" xfId="0" applyNumberFormat="1" applyFont="1" applyBorder="1" applyAlignment="1">
      <alignment horizontal="center" vertical="center"/>
    </xf>
    <xf numFmtId="2" fontId="5" fillId="0" borderId="67" xfId="0" applyNumberFormat="1" applyFont="1" applyBorder="1" applyAlignment="1">
      <alignment horizontal="left" vertical="top" wrapText="1"/>
    </xf>
    <xf numFmtId="164" fontId="5" fillId="0" borderId="60" xfId="0" applyNumberFormat="1" applyFont="1" applyBorder="1" applyAlignment="1">
      <alignment horizontal="left" vertical="center" wrapText="1"/>
    </xf>
    <xf numFmtId="164" fontId="5" fillId="0" borderId="60" xfId="0" applyNumberFormat="1" applyFont="1" applyBorder="1" applyAlignment="1">
      <alignment vertical="center" wrapText="1"/>
    </xf>
    <xf numFmtId="165" fontId="5" fillId="0" borderId="60" xfId="0" applyNumberFormat="1" applyFont="1" applyBorder="1" applyAlignment="1">
      <alignment horizontal="left" vertical="center" wrapText="1"/>
    </xf>
    <xf numFmtId="165" fontId="5" fillId="0" borderId="60" xfId="0" applyNumberFormat="1" applyFont="1" applyBorder="1" applyAlignment="1">
      <alignment horizontal="center" vertical="center" wrapText="1"/>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9" fontId="7" fillId="0" borderId="60" xfId="0" applyNumberFormat="1" applyFont="1" applyBorder="1" applyAlignment="1">
      <alignment horizontal="center" vertical="center"/>
    </xf>
    <xf numFmtId="15" fontId="8" fillId="0" borderId="60" xfId="0" applyNumberFormat="1" applyFont="1" applyBorder="1" applyAlignment="1">
      <alignment horizontal="center" vertical="center"/>
    </xf>
    <xf numFmtId="168" fontId="6" fillId="0" borderId="60" xfId="0" applyNumberFormat="1" applyFont="1" applyBorder="1" applyAlignment="1">
      <alignment horizontal="center" vertical="center" wrapText="1"/>
    </xf>
    <xf numFmtId="164" fontId="6" fillId="0" borderId="60" xfId="0" applyNumberFormat="1" applyFont="1" applyBorder="1" applyAlignment="1">
      <alignment horizontal="center" vertical="center"/>
    </xf>
    <xf numFmtId="164" fontId="5" fillId="0" borderId="62" xfId="0" applyNumberFormat="1" applyFont="1" applyBorder="1" applyAlignment="1">
      <alignment horizontal="center" vertical="center" wrapText="1"/>
    </xf>
    <xf numFmtId="164" fontId="5" fillId="0" borderId="62" xfId="0" applyNumberFormat="1" applyFont="1" applyBorder="1" applyAlignment="1">
      <alignment vertical="center" wrapText="1"/>
    </xf>
    <xf numFmtId="165" fontId="5" fillId="0" borderId="62" xfId="0" applyNumberFormat="1" applyFont="1" applyBorder="1" applyAlignment="1">
      <alignment horizontal="left" vertical="center" wrapText="1"/>
    </xf>
    <xf numFmtId="1" fontId="5" fillId="0" borderId="67" xfId="0" applyNumberFormat="1" applyFont="1" applyBorder="1" applyAlignment="1">
      <alignment horizontal="center" vertical="center" wrapText="1"/>
    </xf>
    <xf numFmtId="15" fontId="11" fillId="0" borderId="67" xfId="0" applyNumberFormat="1" applyFont="1" applyBorder="1" applyAlignment="1">
      <alignment horizontal="center" vertical="center" wrapText="1"/>
    </xf>
    <xf numFmtId="168" fontId="6" fillId="0" borderId="67" xfId="0" applyNumberFormat="1" applyFont="1" applyBorder="1" applyAlignment="1">
      <alignment horizontal="center" vertical="center" wrapText="1"/>
    </xf>
    <xf numFmtId="165" fontId="5" fillId="0" borderId="67" xfId="0" applyNumberFormat="1" applyFont="1" applyBorder="1" applyAlignment="1">
      <alignment horizontal="center" vertical="center" wrapText="1"/>
    </xf>
    <xf numFmtId="9" fontId="5" fillId="0" borderId="60" xfId="0" applyNumberFormat="1" applyFont="1" applyBorder="1" applyAlignment="1">
      <alignment vertical="center" wrapText="1"/>
    </xf>
    <xf numFmtId="0" fontId="5" fillId="0" borderId="60" xfId="0" applyFont="1" applyBorder="1" applyAlignment="1">
      <alignment horizontal="center" vertical="top" wrapText="1"/>
    </xf>
    <xf numFmtId="0" fontId="5" fillId="0" borderId="60" xfId="0" applyFont="1" applyBorder="1" applyAlignment="1">
      <alignment horizontal="left" vertical="top" wrapText="1"/>
    </xf>
    <xf numFmtId="168" fontId="5" fillId="0" borderId="62" xfId="0" applyNumberFormat="1" applyFont="1" applyBorder="1" applyAlignment="1">
      <alignment horizontal="center" vertical="center" wrapText="1"/>
    </xf>
    <xf numFmtId="9" fontId="5" fillId="0" borderId="62" xfId="0" applyNumberFormat="1" applyFont="1" applyBorder="1" applyAlignment="1">
      <alignment vertical="center" wrapText="1"/>
    </xf>
    <xf numFmtId="9" fontId="5" fillId="0" borderId="63" xfId="0" applyNumberFormat="1" applyFont="1" applyBorder="1" applyAlignment="1">
      <alignment vertical="center" wrapText="1"/>
    </xf>
    <xf numFmtId="9" fontId="5" fillId="0" borderId="65" xfId="0" applyNumberFormat="1" applyFont="1" applyBorder="1" applyAlignment="1">
      <alignment vertical="center" wrapText="1"/>
    </xf>
    <xf numFmtId="0" fontId="5" fillId="0" borderId="65" xfId="0" applyFont="1" applyBorder="1" applyAlignment="1">
      <alignment vertical="center" wrapText="1"/>
    </xf>
    <xf numFmtId="164" fontId="5" fillId="0" borderId="67" xfId="0" applyNumberFormat="1" applyFont="1" applyBorder="1" applyAlignment="1">
      <alignment horizontal="center" vertical="center" wrapText="1"/>
    </xf>
    <xf numFmtId="9" fontId="5" fillId="0" borderId="67" xfId="0" applyNumberFormat="1" applyFont="1" applyBorder="1" applyAlignment="1">
      <alignment vertical="center" wrapText="1"/>
    </xf>
    <xf numFmtId="0" fontId="5" fillId="0" borderId="68" xfId="0" applyFont="1" applyBorder="1" applyAlignment="1">
      <alignment vertical="center" wrapText="1"/>
    </xf>
    <xf numFmtId="9" fontId="5" fillId="0" borderId="60" xfId="1" applyFont="1" applyBorder="1" applyAlignment="1">
      <alignment horizontal="center" vertical="center" wrapText="1"/>
    </xf>
    <xf numFmtId="9" fontId="5" fillId="0" borderId="26" xfId="1" applyFont="1" applyBorder="1" applyAlignment="1">
      <alignment horizontal="center" vertical="center" wrapText="1"/>
    </xf>
    <xf numFmtId="9" fontId="5" fillId="0" borderId="20" xfId="1" applyFont="1" applyBorder="1" applyAlignment="1">
      <alignment horizontal="center" vertical="center" wrapText="1"/>
    </xf>
    <xf numFmtId="0" fontId="5" fillId="0" borderId="12"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6" xfId="0" applyFont="1" applyBorder="1" applyAlignment="1">
      <alignment horizontal="justify" vertical="center" wrapText="1"/>
    </xf>
    <xf numFmtId="0" fontId="14" fillId="0" borderId="51" xfId="0" applyFont="1" applyBorder="1" applyAlignment="1">
      <alignment horizontal="justify" vertical="center" wrapText="1"/>
    </xf>
    <xf numFmtId="0" fontId="0" fillId="0" borderId="0" xfId="0" applyFont="1" applyAlignment="1">
      <alignment horizontal="justify"/>
    </xf>
    <xf numFmtId="2" fontId="5" fillId="0" borderId="20" xfId="0" applyNumberFormat="1" applyFont="1" applyBorder="1" applyAlignment="1">
      <alignment horizontal="justify" vertical="center" wrapText="1"/>
    </xf>
    <xf numFmtId="2" fontId="5" fillId="0" borderId="26" xfId="0" applyNumberFormat="1" applyFont="1" applyBorder="1" applyAlignment="1">
      <alignment horizontal="justify" vertical="center" wrapText="1"/>
    </xf>
    <xf numFmtId="15" fontId="5"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xf>
    <xf numFmtId="0" fontId="5" fillId="0" borderId="20" xfId="0" applyFont="1" applyBorder="1" applyAlignment="1">
      <alignment horizontal="justify" vertical="center" wrapText="1"/>
    </xf>
    <xf numFmtId="0" fontId="5" fillId="0" borderId="14" xfId="0" applyFont="1" applyFill="1" applyBorder="1" applyAlignment="1">
      <alignment horizontal="center" vertical="center"/>
    </xf>
    <xf numFmtId="2" fontId="5" fillId="0" borderId="62" xfId="0" applyNumberFormat="1" applyFont="1" applyBorder="1" applyAlignment="1">
      <alignment horizontal="justify" vertical="center" wrapText="1"/>
    </xf>
    <xf numFmtId="2" fontId="5" fillId="0" borderId="60" xfId="0" applyNumberFormat="1" applyFont="1" applyBorder="1" applyAlignment="1">
      <alignment horizontal="justify" vertical="center" wrapText="1"/>
    </xf>
    <xf numFmtId="2" fontId="5" fillId="0" borderId="60" xfId="0" applyNumberFormat="1" applyFont="1" applyBorder="1" applyAlignment="1">
      <alignment horizontal="justify" vertical="top" wrapText="1"/>
    </xf>
    <xf numFmtId="0" fontId="5" fillId="0" borderId="60" xfId="0" applyFont="1" applyBorder="1" applyAlignment="1">
      <alignment horizontal="justify" vertical="center" wrapText="1"/>
    </xf>
    <xf numFmtId="0" fontId="5" fillId="0" borderId="67" xfId="0" applyFont="1" applyBorder="1" applyAlignment="1">
      <alignment horizontal="justify" vertical="center" wrapText="1"/>
    </xf>
    <xf numFmtId="164" fontId="5" fillId="0" borderId="62" xfId="0" applyNumberFormat="1" applyFont="1" applyBorder="1" applyAlignment="1">
      <alignment horizontal="justify" vertical="center" wrapText="1"/>
    </xf>
    <xf numFmtId="164" fontId="5" fillId="0" borderId="60" xfId="0" applyNumberFormat="1" applyFont="1" applyBorder="1" applyAlignment="1">
      <alignment horizontal="justify" vertical="center" wrapText="1"/>
    </xf>
    <xf numFmtId="0" fontId="7" fillId="0" borderId="60" xfId="0" applyFont="1" applyBorder="1" applyAlignment="1">
      <alignment horizontal="justify" vertical="center" wrapText="1"/>
    </xf>
    <xf numFmtId="2" fontId="5" fillId="0" borderId="14" xfId="0" quotePrefix="1" applyNumberFormat="1" applyFont="1" applyBorder="1" applyAlignment="1">
      <alignment horizontal="justify" vertical="center" wrapText="1"/>
    </xf>
    <xf numFmtId="2" fontId="5" fillId="0" borderId="12" xfId="0" applyNumberFormat="1" applyFont="1" applyBorder="1" applyAlignment="1">
      <alignment horizontal="justify" vertical="center" wrapText="1"/>
    </xf>
    <xf numFmtId="2" fontId="5" fillId="0" borderId="14" xfId="0" applyNumberFormat="1" applyFont="1" applyBorder="1" applyAlignment="1">
      <alignment horizontal="justify" vertical="top" wrapText="1"/>
    </xf>
    <xf numFmtId="0" fontId="1" fillId="0" borderId="0" xfId="2"/>
    <xf numFmtId="0" fontId="1" fillId="0" borderId="0" xfId="2" applyAlignment="1">
      <alignment vertical="center"/>
    </xf>
    <xf numFmtId="0" fontId="1" fillId="0" borderId="0" xfId="2" applyAlignment="1">
      <alignment horizontal="center" vertical="center"/>
    </xf>
    <xf numFmtId="0" fontId="1" fillId="0" borderId="0" xfId="2" applyAlignment="1">
      <alignment horizontal="right" vertical="center"/>
    </xf>
    <xf numFmtId="0" fontId="2" fillId="0" borderId="69" xfId="3" applyFont="1" applyBorder="1" applyAlignment="1">
      <alignment vertical="center" textRotation="90" wrapText="1"/>
    </xf>
    <xf numFmtId="0" fontId="2" fillId="0" borderId="70" xfId="3" applyFont="1" applyBorder="1" applyAlignment="1">
      <alignment vertical="center" textRotation="90" wrapText="1"/>
    </xf>
    <xf numFmtId="0" fontId="2" fillId="0" borderId="71" xfId="3" applyFont="1" applyBorder="1" applyAlignment="1">
      <alignment vertical="center" textRotation="90" wrapText="1"/>
    </xf>
    <xf numFmtId="0" fontId="2" fillId="0" borderId="73" xfId="3" applyFont="1" applyBorder="1" applyAlignment="1">
      <alignment horizontal="center" vertical="center" wrapText="1"/>
    </xf>
    <xf numFmtId="0" fontId="2" fillId="0" borderId="74" xfId="3" applyFont="1" applyBorder="1" applyAlignment="1">
      <alignment horizontal="center" vertical="center" wrapText="1"/>
    </xf>
    <xf numFmtId="0" fontId="2" fillId="0" borderId="74" xfId="2" applyFont="1" applyFill="1" applyBorder="1" applyAlignment="1">
      <alignment horizontal="center" vertical="center" wrapText="1"/>
    </xf>
    <xf numFmtId="0" fontId="2" fillId="0" borderId="75" xfId="2" applyFont="1" applyFill="1" applyBorder="1" applyAlignment="1">
      <alignment horizontal="center" vertical="center" wrapText="1"/>
    </xf>
    <xf numFmtId="0" fontId="2" fillId="0" borderId="73" xfId="2" applyFont="1" applyFill="1" applyBorder="1" applyAlignment="1">
      <alignment horizontal="center" vertical="center" wrapText="1"/>
    </xf>
    <xf numFmtId="0" fontId="2" fillId="0" borderId="65" xfId="2" applyFont="1" applyFill="1" applyBorder="1" applyAlignment="1">
      <alignment horizontal="center" vertical="center" wrapText="1"/>
    </xf>
    <xf numFmtId="0" fontId="5" fillId="0" borderId="62" xfId="2" applyFont="1" applyFill="1" applyBorder="1" applyAlignment="1">
      <alignment horizontal="left" vertical="center" wrapText="1"/>
    </xf>
    <xf numFmtId="0" fontId="5" fillId="0" borderId="62" xfId="2" applyFont="1" applyFill="1" applyBorder="1" applyAlignment="1">
      <alignment horizontal="center" vertical="center" wrapText="1"/>
    </xf>
    <xf numFmtId="9" fontId="5" fillId="0" borderId="62" xfId="2" applyNumberFormat="1" applyFont="1" applyFill="1" applyBorder="1" applyAlignment="1">
      <alignment horizontal="center" vertical="center" wrapText="1"/>
    </xf>
    <xf numFmtId="15" fontId="5" fillId="0" borderId="62" xfId="2" applyNumberFormat="1" applyFont="1" applyFill="1" applyBorder="1" applyAlignment="1">
      <alignment horizontal="center" vertical="center" wrapText="1"/>
    </xf>
    <xf numFmtId="0" fontId="5" fillId="0" borderId="62" xfId="3" applyFont="1" applyFill="1" applyBorder="1" applyAlignment="1">
      <alignment horizontal="justify" vertical="center" wrapText="1"/>
    </xf>
    <xf numFmtId="9" fontId="5" fillId="0" borderId="62" xfId="5" applyFont="1" applyFill="1" applyBorder="1" applyAlignment="1">
      <alignment vertical="center" wrapText="1"/>
    </xf>
    <xf numFmtId="9" fontId="5" fillId="0" borderId="65" xfId="5" applyFont="1" applyFill="1" applyBorder="1" applyAlignment="1">
      <alignment vertical="center" wrapText="1"/>
    </xf>
    <xf numFmtId="0" fontId="5" fillId="0" borderId="60" xfId="2" applyFont="1" applyFill="1" applyBorder="1" applyAlignment="1">
      <alignment horizontal="left" vertical="center" wrapText="1"/>
    </xf>
    <xf numFmtId="0" fontId="5" fillId="0" borderId="60" xfId="2" applyFont="1" applyFill="1" applyBorder="1" applyAlignment="1">
      <alignment horizontal="center" vertical="center" wrapText="1"/>
    </xf>
    <xf numFmtId="9" fontId="5" fillId="0" borderId="60" xfId="2" applyNumberFormat="1" applyFont="1" applyFill="1" applyBorder="1" applyAlignment="1">
      <alignment horizontal="center" vertical="center" wrapText="1"/>
    </xf>
    <xf numFmtId="15" fontId="5" fillId="0" borderId="60" xfId="2" applyNumberFormat="1" applyFont="1" applyFill="1" applyBorder="1" applyAlignment="1">
      <alignment horizontal="center" vertical="center" wrapText="1"/>
    </xf>
    <xf numFmtId="0" fontId="5" fillId="0" borderId="60" xfId="3" applyFont="1" applyFill="1" applyBorder="1" applyAlignment="1">
      <alignment horizontal="justify" vertical="center" wrapText="1"/>
    </xf>
    <xf numFmtId="9" fontId="5" fillId="0" borderId="60" xfId="5" applyFont="1" applyFill="1" applyBorder="1" applyAlignment="1">
      <alignment vertical="center" wrapText="1"/>
    </xf>
    <xf numFmtId="0" fontId="5" fillId="3" borderId="60" xfId="2" applyFont="1" applyFill="1" applyBorder="1" applyAlignment="1">
      <alignment horizontal="center" vertical="center" wrapText="1"/>
    </xf>
    <xf numFmtId="0" fontId="5" fillId="0" borderId="84" xfId="2" applyFont="1" applyFill="1" applyBorder="1" applyAlignment="1">
      <alignment horizontal="center" vertical="center" wrapText="1"/>
    </xf>
    <xf numFmtId="9" fontId="5" fillId="0" borderId="84" xfId="2" applyNumberFormat="1" applyFont="1" applyFill="1" applyBorder="1" applyAlignment="1">
      <alignment horizontal="center" vertical="center" wrapText="1"/>
    </xf>
    <xf numFmtId="0" fontId="5" fillId="0" borderId="60" xfId="3" applyFont="1" applyBorder="1" applyAlignment="1">
      <alignment horizontal="center" vertical="center" wrapText="1"/>
    </xf>
    <xf numFmtId="9" fontId="5" fillId="0" borderId="60" xfId="3" applyNumberFormat="1" applyFont="1" applyBorder="1" applyAlignment="1">
      <alignment horizontal="center" vertical="center" wrapText="1"/>
    </xf>
    <xf numFmtId="9" fontId="5" fillId="0" borderId="60" xfId="5" applyFont="1" applyFill="1" applyBorder="1" applyAlignment="1">
      <alignment horizontal="center" vertical="center" wrapText="1"/>
    </xf>
    <xf numFmtId="0" fontId="5" fillId="0" borderId="67" xfId="2" applyFont="1" applyFill="1" applyBorder="1" applyAlignment="1">
      <alignment horizontal="left" vertical="center" wrapText="1"/>
    </xf>
    <xf numFmtId="15" fontId="5" fillId="3" borderId="67" xfId="2" applyNumberFormat="1" applyFont="1" applyFill="1" applyBorder="1" applyAlignment="1">
      <alignment horizontal="center" vertical="center" wrapText="1"/>
    </xf>
    <xf numFmtId="0" fontId="5" fillId="0" borderId="67" xfId="3" applyFont="1" applyFill="1" applyBorder="1" applyAlignment="1">
      <alignment horizontal="justify" vertical="center" wrapText="1"/>
    </xf>
    <xf numFmtId="9" fontId="5" fillId="0" borderId="67" xfId="5" applyFont="1" applyFill="1" applyBorder="1" applyAlignment="1">
      <alignment horizontal="center" vertical="center" wrapText="1"/>
    </xf>
    <xf numFmtId="9" fontId="5" fillId="0" borderId="65" xfId="3" applyNumberFormat="1" applyFont="1" applyFill="1" applyBorder="1" applyAlignment="1">
      <alignment vertical="center" wrapText="1"/>
    </xf>
    <xf numFmtId="0" fontId="5" fillId="0" borderId="65" xfId="3" applyFont="1" applyFill="1" applyBorder="1" applyAlignment="1">
      <alignment vertical="center" wrapText="1"/>
    </xf>
    <xf numFmtId="15" fontId="17" fillId="0" borderId="60" xfId="2" applyNumberFormat="1" applyFont="1" applyFill="1" applyBorder="1" applyAlignment="1">
      <alignment horizontal="center" vertical="center"/>
    </xf>
    <xf numFmtId="15" fontId="17" fillId="0" borderId="60" xfId="2" applyNumberFormat="1" applyFont="1" applyBorder="1" applyAlignment="1">
      <alignment horizontal="center" vertical="center"/>
    </xf>
    <xf numFmtId="164" fontId="5" fillId="0" borderId="60" xfId="3" applyNumberFormat="1" applyFont="1" applyBorder="1" applyAlignment="1">
      <alignment horizontal="center" vertical="center" wrapText="1"/>
    </xf>
    <xf numFmtId="9" fontId="5" fillId="0" borderId="60" xfId="3" applyNumberFormat="1" applyFont="1" applyFill="1" applyBorder="1" applyAlignment="1">
      <alignment vertical="center" wrapText="1"/>
    </xf>
    <xf numFmtId="0" fontId="5" fillId="0" borderId="60" xfId="2" applyFont="1" applyBorder="1" applyAlignment="1">
      <alignment horizontal="left" vertical="top" wrapText="1"/>
    </xf>
    <xf numFmtId="0" fontId="5" fillId="0" borderId="60" xfId="2" applyFont="1" applyBorder="1" applyAlignment="1">
      <alignment horizontal="center" vertical="center" wrapText="1"/>
    </xf>
    <xf numFmtId="0" fontId="5" fillId="0" borderId="60" xfId="2" applyFont="1" applyFill="1" applyBorder="1" applyAlignment="1">
      <alignment horizontal="center" vertical="center"/>
    </xf>
    <xf numFmtId="9" fontId="5" fillId="0" borderId="60" xfId="2" applyNumberFormat="1" applyFont="1" applyFill="1" applyBorder="1" applyAlignment="1">
      <alignment horizontal="center" vertical="center"/>
    </xf>
    <xf numFmtId="9" fontId="5" fillId="0" borderId="60" xfId="3" applyNumberFormat="1" applyFont="1" applyFill="1" applyBorder="1" applyAlignment="1">
      <alignment horizontal="center" vertical="center" wrapText="1"/>
    </xf>
    <xf numFmtId="0" fontId="5" fillId="0" borderId="60" xfId="2" applyFont="1" applyFill="1" applyBorder="1" applyAlignment="1">
      <alignment horizontal="left" vertical="top" wrapText="1"/>
    </xf>
    <xf numFmtId="3" fontId="5" fillId="0" borderId="60" xfId="2" applyNumberFormat="1" applyFont="1" applyFill="1" applyBorder="1" applyAlignment="1">
      <alignment horizontal="center" vertical="center"/>
    </xf>
    <xf numFmtId="0" fontId="5" fillId="0" borderId="60" xfId="3" applyFont="1" applyFill="1" applyBorder="1" applyAlignment="1">
      <alignment vertical="center" wrapText="1"/>
    </xf>
    <xf numFmtId="9" fontId="7" fillId="0" borderId="60" xfId="5" applyFont="1" applyFill="1" applyBorder="1" applyAlignment="1">
      <alignment horizontal="center" vertical="center"/>
    </xf>
    <xf numFmtId="9" fontId="7" fillId="0" borderId="60" xfId="2" applyNumberFormat="1" applyFont="1" applyFill="1" applyBorder="1" applyAlignment="1">
      <alignment horizontal="center" vertical="center"/>
    </xf>
    <xf numFmtId="15" fontId="7" fillId="0" borderId="60" xfId="2" applyNumberFormat="1" applyFont="1" applyFill="1" applyBorder="1" applyAlignment="1">
      <alignment horizontal="center" vertical="center" wrapText="1"/>
    </xf>
    <xf numFmtId="15" fontId="18" fillId="0" borderId="60" xfId="2" applyNumberFormat="1" applyFont="1" applyFill="1" applyBorder="1" applyAlignment="1">
      <alignment horizontal="center" vertical="center"/>
    </xf>
    <xf numFmtId="0" fontId="5" fillId="0" borderId="67" xfId="3" applyFont="1" applyBorder="1" applyAlignment="1">
      <alignment horizontal="center" vertical="center" wrapText="1"/>
    </xf>
    <xf numFmtId="9" fontId="5" fillId="0" borderId="67" xfId="3" applyNumberFormat="1" applyFont="1" applyBorder="1" applyAlignment="1">
      <alignment horizontal="center" vertical="center" wrapText="1"/>
    </xf>
    <xf numFmtId="0" fontId="5" fillId="0" borderId="67" xfId="2" applyFont="1" applyFill="1" applyBorder="1" applyAlignment="1">
      <alignment horizontal="center" vertical="center" wrapText="1"/>
    </xf>
    <xf numFmtId="9" fontId="5" fillId="0" borderId="67" xfId="2" applyNumberFormat="1" applyFont="1" applyFill="1" applyBorder="1" applyAlignment="1">
      <alignment horizontal="center" vertical="center" wrapText="1"/>
    </xf>
    <xf numFmtId="15" fontId="5" fillId="0" borderId="67" xfId="2" applyNumberFormat="1" applyFont="1" applyFill="1" applyBorder="1" applyAlignment="1">
      <alignment horizontal="center" vertical="center" wrapText="1"/>
    </xf>
    <xf numFmtId="0" fontId="5" fillId="0" borderId="67" xfId="3" applyFont="1" applyFill="1" applyBorder="1" applyAlignment="1">
      <alignment vertical="center" wrapText="1"/>
    </xf>
    <xf numFmtId="0" fontId="5" fillId="0" borderId="62" xfId="3" applyFont="1" applyBorder="1" applyAlignment="1">
      <alignment horizontal="center" vertical="center" wrapText="1"/>
    </xf>
    <xf numFmtId="9" fontId="5" fillId="0" borderId="62" xfId="3" applyNumberFormat="1" applyFont="1" applyBorder="1" applyAlignment="1">
      <alignment horizontal="center" vertical="center" wrapText="1"/>
    </xf>
    <xf numFmtId="9" fontId="5" fillId="0" borderId="62" xfId="2" applyNumberFormat="1" applyFont="1" applyFill="1" applyBorder="1" applyAlignment="1">
      <alignment horizontal="center" vertical="center"/>
    </xf>
    <xf numFmtId="15" fontId="17" fillId="0" borderId="62" xfId="2" applyNumberFormat="1" applyFont="1" applyFill="1" applyBorder="1" applyAlignment="1">
      <alignment horizontal="center" vertical="center"/>
    </xf>
    <xf numFmtId="0" fontId="5" fillId="0" borderId="67" xfId="2" applyFont="1" applyFill="1" applyBorder="1" applyAlignment="1">
      <alignment horizontal="center" vertical="center"/>
    </xf>
    <xf numFmtId="9" fontId="5" fillId="0" borderId="67" xfId="2" applyNumberFormat="1" applyFont="1" applyFill="1" applyBorder="1" applyAlignment="1">
      <alignment horizontal="center" vertical="center"/>
    </xf>
    <xf numFmtId="9" fontId="5" fillId="0" borderId="68" xfId="5" applyFont="1" applyFill="1" applyBorder="1" applyAlignment="1">
      <alignment vertical="center" wrapText="1"/>
    </xf>
    <xf numFmtId="9" fontId="5" fillId="0" borderId="62" xfId="5" applyFont="1" applyFill="1" applyBorder="1" applyAlignment="1">
      <alignment horizontal="center" vertical="center" wrapText="1"/>
    </xf>
    <xf numFmtId="9" fontId="17" fillId="0" borderId="60" xfId="2" applyNumberFormat="1" applyFont="1" applyFill="1" applyBorder="1" applyAlignment="1">
      <alignment horizontal="center" vertical="center"/>
    </xf>
    <xf numFmtId="0" fontId="5" fillId="0" borderId="60" xfId="2" applyNumberFormat="1" applyFont="1" applyFill="1" applyBorder="1" applyAlignment="1">
      <alignment horizontal="center" vertical="center" wrapText="1"/>
    </xf>
    <xf numFmtId="0" fontId="5" fillId="0" borderId="60" xfId="2" applyFont="1" applyFill="1" applyBorder="1" applyAlignment="1">
      <alignment vertical="center" wrapText="1"/>
    </xf>
    <xf numFmtId="0" fontId="5" fillId="0" borderId="84" xfId="2" applyFont="1" applyFill="1" applyBorder="1" applyAlignment="1">
      <alignment vertical="center" wrapText="1"/>
    </xf>
    <xf numFmtId="0" fontId="5" fillId="0" borderId="67" xfId="2" applyFont="1" applyFill="1" applyBorder="1" applyAlignment="1">
      <alignment vertical="center" wrapText="1"/>
    </xf>
    <xf numFmtId="9" fontId="17" fillId="0" borderId="67" xfId="5" applyFont="1" applyFill="1" applyBorder="1" applyAlignment="1">
      <alignment horizontal="center" vertical="center"/>
    </xf>
    <xf numFmtId="0" fontId="5" fillId="0" borderId="62" xfId="2" applyFont="1" applyFill="1" applyBorder="1" applyAlignment="1">
      <alignment vertical="center" wrapText="1"/>
    </xf>
    <xf numFmtId="0" fontId="5" fillId="0" borderId="60" xfId="2" applyFont="1" applyFill="1" applyBorder="1" applyAlignment="1">
      <alignment horizontal="center" vertical="top" wrapText="1"/>
    </xf>
    <xf numFmtId="168" fontId="17" fillId="0" borderId="72" xfId="4" applyNumberFormat="1" applyFont="1" applyFill="1" applyBorder="1" applyAlignment="1">
      <alignment horizontal="center" vertical="center" wrapText="1"/>
    </xf>
    <xf numFmtId="2" fontId="5" fillId="0" borderId="60" xfId="3" applyNumberFormat="1" applyFont="1" applyFill="1" applyBorder="1" applyAlignment="1">
      <alignment horizontal="justify" vertical="center" wrapText="1"/>
    </xf>
    <xf numFmtId="168" fontId="17" fillId="0" borderId="86" xfId="4" applyNumberFormat="1" applyFont="1" applyFill="1" applyBorder="1" applyAlignment="1">
      <alignment horizontal="center" vertical="center" wrapText="1"/>
    </xf>
    <xf numFmtId="2" fontId="5" fillId="0" borderId="60" xfId="3" applyNumberFormat="1" applyFont="1" applyFill="1" applyBorder="1" applyAlignment="1">
      <alignment horizontal="left" vertical="top" wrapText="1"/>
    </xf>
    <xf numFmtId="2" fontId="5" fillId="0" borderId="60" xfId="3" applyNumberFormat="1" applyFont="1" applyFill="1" applyBorder="1" applyAlignment="1">
      <alignment horizontal="justify" vertical="top" wrapText="1"/>
    </xf>
    <xf numFmtId="2" fontId="5" fillId="0" borderId="67" xfId="3" applyNumberFormat="1" applyFont="1" applyFill="1" applyBorder="1" applyAlignment="1">
      <alignment horizontal="justify" vertical="center" wrapText="1"/>
    </xf>
    <xf numFmtId="164" fontId="5" fillId="0" borderId="67" xfId="3" applyNumberFormat="1" applyFont="1" applyBorder="1" applyAlignment="1">
      <alignment horizontal="center" vertical="center" wrapText="1"/>
    </xf>
    <xf numFmtId="9" fontId="5" fillId="0" borderId="67" xfId="3" applyNumberFormat="1" applyFont="1" applyFill="1" applyBorder="1" applyAlignment="1">
      <alignment vertical="center" wrapText="1"/>
    </xf>
    <xf numFmtId="0" fontId="5" fillId="0" borderId="68" xfId="3" applyFont="1" applyFill="1" applyBorder="1" applyAlignment="1">
      <alignment vertical="center" wrapText="1"/>
    </xf>
    <xf numFmtId="164" fontId="5" fillId="0" borderId="62" xfId="2" applyNumberFormat="1" applyFont="1" applyFill="1" applyBorder="1" applyAlignment="1">
      <alignment horizontal="left" vertical="center" wrapText="1"/>
    </xf>
    <xf numFmtId="164" fontId="5" fillId="0" borderId="62" xfId="2" applyNumberFormat="1" applyFont="1" applyFill="1" applyBorder="1" applyAlignment="1">
      <alignment horizontal="center" vertical="center" wrapText="1"/>
    </xf>
    <xf numFmtId="0" fontId="5" fillId="0" borderId="62" xfId="2" applyNumberFormat="1" applyFont="1" applyFill="1" applyBorder="1" applyAlignment="1">
      <alignment horizontal="center" vertical="center" wrapText="1"/>
    </xf>
    <xf numFmtId="164" fontId="5" fillId="0" borderId="82" xfId="2" applyNumberFormat="1" applyFont="1" applyFill="1" applyBorder="1" applyAlignment="1">
      <alignment vertical="center" wrapText="1"/>
    </xf>
    <xf numFmtId="9" fontId="5" fillId="0" borderId="62" xfId="2" applyNumberFormat="1" applyFont="1" applyBorder="1" applyAlignment="1">
      <alignment horizontal="center" vertical="center" wrapText="1"/>
    </xf>
    <xf numFmtId="2" fontId="5" fillId="0" borderId="62" xfId="2" applyNumberFormat="1" applyFont="1" applyBorder="1" applyAlignment="1">
      <alignment horizontal="justify" vertical="center" wrapText="1"/>
    </xf>
    <xf numFmtId="0" fontId="5" fillId="0" borderId="62" xfId="2" applyFont="1" applyBorder="1" applyAlignment="1">
      <alignment horizontal="left" vertical="center" wrapText="1"/>
    </xf>
    <xf numFmtId="165" fontId="5" fillId="0" borderId="62" xfId="2" applyNumberFormat="1" applyFont="1" applyBorder="1" applyAlignment="1">
      <alignment horizontal="left" vertical="center" wrapText="1"/>
    </xf>
    <xf numFmtId="164" fontId="5" fillId="0" borderId="60" xfId="2" applyNumberFormat="1" applyFont="1" applyFill="1" applyBorder="1" applyAlignment="1">
      <alignment horizontal="left" vertical="center" wrapText="1"/>
    </xf>
    <xf numFmtId="164" fontId="5" fillId="0" borderId="60" xfId="2" applyNumberFormat="1" applyFont="1" applyFill="1" applyBorder="1" applyAlignment="1">
      <alignment horizontal="center" vertical="center" wrapText="1"/>
    </xf>
    <xf numFmtId="164" fontId="5" fillId="0" borderId="72" xfId="2" applyNumberFormat="1" applyFont="1" applyFill="1" applyBorder="1" applyAlignment="1">
      <alignment vertical="center" wrapText="1"/>
    </xf>
    <xf numFmtId="9" fontId="5" fillId="0" borderId="60" xfId="2" applyNumberFormat="1" applyFont="1" applyBorder="1" applyAlignment="1">
      <alignment horizontal="center" vertical="center" wrapText="1"/>
    </xf>
    <xf numFmtId="2" fontId="5" fillId="0" borderId="60" xfId="2" applyNumberFormat="1" applyFont="1" applyBorder="1" applyAlignment="1">
      <alignment horizontal="left" vertical="center" wrapText="1"/>
    </xf>
    <xf numFmtId="0" fontId="5" fillId="0" borderId="60" xfId="2" applyFont="1" applyBorder="1" applyAlignment="1">
      <alignment horizontal="left" vertical="center" wrapText="1"/>
    </xf>
    <xf numFmtId="165" fontId="5" fillId="0" borderId="60" xfId="2" applyNumberFormat="1" applyFont="1" applyBorder="1" applyAlignment="1">
      <alignment horizontal="left" vertical="center" wrapText="1"/>
    </xf>
    <xf numFmtId="2" fontId="5" fillId="0" borderId="60" xfId="2" applyNumberFormat="1" applyFont="1" applyBorder="1" applyAlignment="1">
      <alignment horizontal="left" vertical="top" wrapText="1"/>
    </xf>
    <xf numFmtId="2" fontId="5" fillId="0" borderId="60" xfId="2" applyNumberFormat="1" applyFont="1" applyBorder="1" applyAlignment="1">
      <alignment horizontal="justify" vertical="center" wrapText="1"/>
    </xf>
    <xf numFmtId="165" fontId="5" fillId="0" borderId="60" xfId="2" applyNumberFormat="1" applyFont="1" applyBorder="1" applyAlignment="1">
      <alignment horizontal="center" vertical="center" wrapText="1"/>
    </xf>
    <xf numFmtId="0" fontId="7" fillId="0" borderId="60" xfId="2" applyFont="1" applyBorder="1" applyAlignment="1">
      <alignment vertical="center" wrapText="1"/>
    </xf>
    <xf numFmtId="0" fontId="7" fillId="0" borderId="60" xfId="2" applyFont="1" applyBorder="1" applyAlignment="1">
      <alignment horizontal="center" vertical="center" wrapText="1"/>
    </xf>
    <xf numFmtId="0" fontId="7" fillId="0" borderId="60" xfId="2" applyNumberFormat="1" applyFont="1" applyBorder="1" applyAlignment="1">
      <alignment horizontal="center" vertical="center"/>
    </xf>
    <xf numFmtId="15" fontId="18" fillId="0" borderId="60" xfId="2" applyNumberFormat="1" applyFont="1" applyBorder="1" applyAlignment="1">
      <alignment horizontal="center" vertical="center"/>
    </xf>
    <xf numFmtId="2" fontId="5" fillId="0" borderId="60" xfId="2" applyNumberFormat="1" applyFont="1" applyBorder="1" applyAlignment="1">
      <alignment horizontal="justify" vertical="top" wrapText="1"/>
    </xf>
    <xf numFmtId="9" fontId="5" fillId="0" borderId="60" xfId="5" applyFont="1" applyBorder="1" applyAlignment="1">
      <alignment horizontal="center" vertical="center" wrapText="1"/>
    </xf>
    <xf numFmtId="164" fontId="17" fillId="0" borderId="72" xfId="2" applyNumberFormat="1" applyFont="1" applyFill="1" applyBorder="1" applyAlignment="1">
      <alignment horizontal="center" vertical="center"/>
    </xf>
    <xf numFmtId="15" fontId="11" fillId="0" borderId="60" xfId="2" applyNumberFormat="1" applyFont="1" applyFill="1" applyBorder="1" applyAlignment="1">
      <alignment horizontal="center" vertical="center" wrapText="1"/>
    </xf>
    <xf numFmtId="0" fontId="5" fillId="0" borderId="60" xfId="2" applyFont="1" applyBorder="1" applyAlignment="1">
      <alignment horizontal="justify" vertical="center" wrapText="1"/>
    </xf>
    <xf numFmtId="0" fontId="5" fillId="0" borderId="84" xfId="2" applyNumberFormat="1" applyFont="1" applyFill="1" applyBorder="1" applyAlignment="1">
      <alignment horizontal="center" vertical="center" wrapText="1"/>
    </xf>
    <xf numFmtId="15" fontId="11" fillId="0" borderId="84" xfId="2" applyNumberFormat="1" applyFont="1" applyFill="1" applyBorder="1" applyAlignment="1">
      <alignment horizontal="center" vertical="center" wrapText="1"/>
    </xf>
    <xf numFmtId="0" fontId="5" fillId="0" borderId="67" xfId="2" applyFont="1" applyFill="1" applyBorder="1" applyAlignment="1">
      <alignment horizontal="justify" vertical="center" wrapText="1"/>
    </xf>
    <xf numFmtId="1" fontId="5" fillId="0" borderId="67" xfId="2" applyNumberFormat="1" applyFont="1" applyFill="1" applyBorder="1" applyAlignment="1">
      <alignment horizontal="center" vertical="center" wrapText="1"/>
    </xf>
    <xf numFmtId="15" fontId="11" fillId="0" borderId="67" xfId="2" applyNumberFormat="1" applyFont="1" applyFill="1" applyBorder="1" applyAlignment="1">
      <alignment horizontal="center" vertical="center" wrapText="1"/>
    </xf>
    <xf numFmtId="9" fontId="5" fillId="0" borderId="67" xfId="2" applyNumberFormat="1" applyFont="1" applyBorder="1" applyAlignment="1">
      <alignment horizontal="center" vertical="center" wrapText="1"/>
    </xf>
    <xf numFmtId="0" fontId="5" fillId="0" borderId="67" xfId="2" applyFont="1" applyBorder="1" applyAlignment="1">
      <alignment horizontal="justify" vertical="center" wrapText="1"/>
    </xf>
    <xf numFmtId="0" fontId="5" fillId="0" borderId="67" xfId="2" applyFont="1" applyBorder="1" applyAlignment="1">
      <alignment horizontal="left" vertical="center" wrapText="1"/>
    </xf>
    <xf numFmtId="165" fontId="5" fillId="0" borderId="67" xfId="2" applyNumberFormat="1" applyFont="1" applyBorder="1" applyAlignment="1">
      <alignment horizontal="center" vertical="center" wrapText="1"/>
    </xf>
    <xf numFmtId="0" fontId="5" fillId="0" borderId="62" xfId="2" applyFont="1" applyBorder="1" applyAlignment="1">
      <alignment horizontal="center" vertical="center" wrapText="1"/>
    </xf>
    <xf numFmtId="9" fontId="5" fillId="0" borderId="63" xfId="2" applyNumberFormat="1" applyFont="1" applyBorder="1" applyAlignment="1">
      <alignment horizontal="center" vertical="center" wrapText="1"/>
    </xf>
    <xf numFmtId="15" fontId="5" fillId="3" borderId="60" xfId="2" applyNumberFormat="1" applyFont="1" applyFill="1" applyBorder="1" applyAlignment="1">
      <alignment horizontal="center" vertical="center" wrapText="1"/>
    </xf>
    <xf numFmtId="164" fontId="5" fillId="0" borderId="60" xfId="2" applyNumberFormat="1" applyFont="1" applyBorder="1" applyAlignment="1">
      <alignment horizontal="center" vertical="center" wrapText="1"/>
    </xf>
    <xf numFmtId="2" fontId="5" fillId="0" borderId="67" xfId="2" applyNumberFormat="1" applyFont="1" applyBorder="1" applyAlignment="1">
      <alignment horizontal="left" vertical="top" wrapText="1"/>
    </xf>
    <xf numFmtId="0" fontId="5" fillId="0" borderId="67" xfId="2" applyFont="1" applyBorder="1" applyAlignment="1">
      <alignment horizontal="center" vertical="center" wrapText="1"/>
    </xf>
    <xf numFmtId="1" fontId="5" fillId="0" borderId="60" xfId="5" applyNumberFormat="1" applyFont="1" applyFill="1" applyBorder="1" applyAlignment="1">
      <alignment horizontal="center" vertical="center" wrapText="1"/>
    </xf>
    <xf numFmtId="9" fontId="5" fillId="0" borderId="60" xfId="5" applyNumberFormat="1" applyFont="1" applyBorder="1" applyAlignment="1">
      <alignment horizontal="center" vertical="center" wrapText="1"/>
    </xf>
    <xf numFmtId="9" fontId="5" fillId="0" borderId="67" xfId="5" applyFont="1" applyBorder="1" applyAlignment="1">
      <alignment horizontal="center" vertical="center" wrapText="1"/>
    </xf>
    <xf numFmtId="2" fontId="5" fillId="0" borderId="67" xfId="3" applyNumberFormat="1" applyFont="1" applyFill="1" applyBorder="1" applyAlignment="1">
      <alignment horizontal="justify" vertical="top" wrapText="1"/>
    </xf>
    <xf numFmtId="9" fontId="17" fillId="0" borderId="60" xfId="5" applyFont="1" applyFill="1" applyBorder="1" applyAlignment="1">
      <alignment horizontal="center" vertical="center"/>
    </xf>
    <xf numFmtId="2" fontId="5" fillId="0" borderId="62" xfId="2" applyNumberFormat="1" applyFont="1" applyBorder="1" applyAlignment="1">
      <alignment horizontal="left" vertical="center" wrapText="1"/>
    </xf>
    <xf numFmtId="167" fontId="5" fillId="0" borderId="62" xfId="2" applyNumberFormat="1" applyFont="1" applyBorder="1" applyAlignment="1">
      <alignment horizontal="center" vertical="center" wrapText="1"/>
    </xf>
    <xf numFmtId="167" fontId="5" fillId="0" borderId="60" xfId="2" applyNumberFormat="1" applyFont="1" applyBorder="1" applyAlignment="1">
      <alignment horizontal="center" vertical="center" wrapText="1"/>
    </xf>
    <xf numFmtId="2" fontId="5" fillId="0" borderId="67" xfId="2" applyNumberFormat="1" applyFont="1" applyBorder="1" applyAlignment="1">
      <alignment horizontal="left" vertical="center" wrapText="1"/>
    </xf>
    <xf numFmtId="9" fontId="5" fillId="0" borderId="68" xfId="2" applyNumberFormat="1" applyFont="1" applyBorder="1" applyAlignment="1">
      <alignment horizontal="center" vertical="center" wrapText="1"/>
    </xf>
    <xf numFmtId="0" fontId="5" fillId="0" borderId="77" xfId="3" applyFont="1" applyBorder="1" applyAlignment="1">
      <alignment horizontal="center" vertical="center" wrapText="1"/>
    </xf>
    <xf numFmtId="0" fontId="5" fillId="0" borderId="0" xfId="3" applyFont="1" applyBorder="1" applyAlignment="1">
      <alignment horizontal="center" vertical="center" wrapText="1"/>
    </xf>
    <xf numFmtId="9" fontId="5" fillId="0" borderId="0" xfId="3" applyNumberFormat="1" applyFont="1" applyBorder="1" applyAlignment="1">
      <alignment horizontal="center" vertical="center" wrapText="1"/>
    </xf>
    <xf numFmtId="0" fontId="5" fillId="0" borderId="0" xfId="2" applyFont="1" applyFill="1" applyBorder="1" applyAlignment="1">
      <alignment horizontal="left" vertical="center" wrapText="1"/>
    </xf>
    <xf numFmtId="0" fontId="5" fillId="0" borderId="0" xfId="2" applyFont="1" applyFill="1" applyBorder="1" applyAlignment="1">
      <alignment horizontal="center" vertical="center" wrapText="1"/>
    </xf>
    <xf numFmtId="9" fontId="5" fillId="0" borderId="0" xfId="2" applyNumberFormat="1" applyFont="1" applyFill="1" applyBorder="1" applyAlignment="1">
      <alignment horizontal="center" vertical="center" wrapText="1"/>
    </xf>
    <xf numFmtId="15" fontId="5" fillId="0" borderId="0" xfId="2" applyNumberFormat="1" applyFont="1" applyFill="1" applyBorder="1" applyAlignment="1">
      <alignment horizontal="center" vertical="center" wrapText="1"/>
    </xf>
    <xf numFmtId="15" fontId="5" fillId="0" borderId="79" xfId="2" applyNumberFormat="1" applyFont="1" applyFill="1" applyBorder="1" applyAlignment="1">
      <alignment horizontal="center" vertical="center" wrapText="1"/>
    </xf>
    <xf numFmtId="165" fontId="17" fillId="0" borderId="0" xfId="4" applyNumberFormat="1" applyFont="1" applyFill="1" applyBorder="1" applyAlignment="1">
      <alignment horizontal="right" vertical="center"/>
    </xf>
    <xf numFmtId="9" fontId="5" fillId="0" borderId="77" xfId="5" applyFont="1" applyBorder="1" applyAlignment="1">
      <alignment horizontal="center" vertical="center" wrapText="1"/>
    </xf>
    <xf numFmtId="2" fontId="5" fillId="0" borderId="0" xfId="3" applyNumberFormat="1" applyFont="1" applyFill="1" applyBorder="1" applyAlignment="1">
      <alignment horizontal="justify" vertical="center" wrapText="1"/>
    </xf>
    <xf numFmtId="0" fontId="5" fillId="0" borderId="0" xfId="3" applyFont="1" applyFill="1" applyBorder="1" applyAlignment="1">
      <alignment horizontal="justify" vertical="center" wrapText="1"/>
    </xf>
    <xf numFmtId="9" fontId="5" fillId="0" borderId="0" xfId="3" applyNumberFormat="1" applyFont="1" applyFill="1" applyBorder="1" applyAlignment="1">
      <alignment vertical="center" wrapText="1"/>
    </xf>
    <xf numFmtId="9" fontId="5" fillId="0" borderId="78" xfId="3" applyNumberFormat="1" applyFont="1" applyFill="1" applyBorder="1" applyAlignment="1">
      <alignment vertical="center" wrapText="1"/>
    </xf>
    <xf numFmtId="0" fontId="15" fillId="4" borderId="88" xfId="3" applyFont="1" applyFill="1" applyBorder="1"/>
    <xf numFmtId="0" fontId="5" fillId="0" borderId="89" xfId="3" applyFont="1" applyBorder="1" applyAlignment="1">
      <alignment horizontal="center" vertical="center" wrapText="1"/>
    </xf>
    <xf numFmtId="0" fontId="5" fillId="4" borderId="89" xfId="3" applyFont="1" applyFill="1" applyBorder="1" applyAlignment="1">
      <alignment horizontal="center" vertical="center" wrapText="1"/>
    </xf>
    <xf numFmtId="0" fontId="5" fillId="4" borderId="89" xfId="3" applyFont="1" applyFill="1" applyBorder="1" applyAlignment="1">
      <alignment horizontal="justify" vertical="center" wrapText="1"/>
    </xf>
    <xf numFmtId="0" fontId="5" fillId="4" borderId="76" xfId="3" applyFont="1" applyFill="1" applyBorder="1" applyAlignment="1">
      <alignment horizontal="center" vertical="center" wrapText="1"/>
    </xf>
    <xf numFmtId="0" fontId="5" fillId="4" borderId="76" xfId="3" applyFont="1" applyFill="1" applyBorder="1" applyAlignment="1">
      <alignment horizontal="right" vertical="center" wrapText="1"/>
    </xf>
    <xf numFmtId="2" fontId="5" fillId="4" borderId="89" xfId="3" applyNumberFormat="1" applyFont="1" applyFill="1" applyBorder="1" applyAlignment="1">
      <alignment horizontal="center" vertical="center" wrapText="1"/>
    </xf>
    <xf numFmtId="0" fontId="5" fillId="0" borderId="90" xfId="3" applyFont="1" applyBorder="1" applyAlignment="1">
      <alignment horizontal="center" vertical="center" wrapText="1"/>
    </xf>
    <xf numFmtId="0" fontId="21" fillId="4" borderId="77" xfId="3" applyFont="1" applyFill="1" applyBorder="1" applyAlignment="1">
      <alignment horizontal="left" vertical="center"/>
    </xf>
    <xf numFmtId="0" fontId="5" fillId="4" borderId="0" xfId="3" applyFont="1" applyFill="1" applyBorder="1" applyAlignment="1">
      <alignment horizontal="center" vertical="center" wrapText="1"/>
    </xf>
    <xf numFmtId="0" fontId="5" fillId="4" borderId="0" xfId="3" applyFont="1" applyFill="1" applyBorder="1" applyAlignment="1">
      <alignment horizontal="justify" vertical="center" wrapText="1"/>
    </xf>
    <xf numFmtId="0" fontId="5" fillId="4" borderId="79" xfId="3" applyFont="1" applyFill="1" applyBorder="1" applyAlignment="1">
      <alignment horizontal="center" vertical="center" wrapText="1"/>
    </xf>
    <xf numFmtId="0" fontId="5" fillId="4" borderId="79" xfId="3" applyFont="1" applyFill="1" applyBorder="1" applyAlignment="1">
      <alignment horizontal="right" vertical="center" wrapText="1"/>
    </xf>
    <xf numFmtId="0" fontId="15" fillId="4" borderId="87" xfId="3" applyFont="1" applyFill="1" applyBorder="1"/>
    <xf numFmtId="2" fontId="5" fillId="4" borderId="91" xfId="3" applyNumberFormat="1" applyFont="1" applyFill="1" applyBorder="1" applyAlignment="1">
      <alignment horizontal="center" vertical="center" wrapText="1"/>
    </xf>
    <xf numFmtId="0" fontId="5" fillId="0" borderId="91" xfId="3" applyFont="1" applyBorder="1" applyAlignment="1">
      <alignment horizontal="center" vertical="center" wrapText="1"/>
    </xf>
    <xf numFmtId="0" fontId="5" fillId="0" borderId="92" xfId="3" applyFont="1" applyBorder="1" applyAlignment="1">
      <alignment horizontal="center" vertical="center" wrapText="1"/>
    </xf>
    <xf numFmtId="0" fontId="2" fillId="4" borderId="77" xfId="3" applyFont="1" applyFill="1" applyBorder="1" applyAlignment="1">
      <alignment horizontal="center" vertical="center" textRotation="90" wrapText="1"/>
    </xf>
    <xf numFmtId="0" fontId="5" fillId="4" borderId="93" xfId="3" applyFont="1" applyFill="1" applyBorder="1" applyAlignment="1">
      <alignment horizontal="center" vertical="center" wrapText="1"/>
    </xf>
    <xf numFmtId="0" fontId="5" fillId="0" borderId="59" xfId="3" applyFont="1" applyBorder="1" applyAlignment="1">
      <alignment horizontal="center" vertical="center" wrapText="1"/>
    </xf>
    <xf numFmtId="0" fontId="5" fillId="4" borderId="59" xfId="3" applyFont="1" applyFill="1" applyBorder="1" applyAlignment="1">
      <alignment horizontal="center" vertical="center" wrapText="1"/>
    </xf>
    <xf numFmtId="0" fontId="5" fillId="4" borderId="59" xfId="3" applyFont="1" applyFill="1" applyBorder="1" applyAlignment="1">
      <alignment horizontal="justify" vertical="center" wrapText="1"/>
    </xf>
    <xf numFmtId="0" fontId="5" fillId="4" borderId="94" xfId="3" applyFont="1" applyFill="1" applyBorder="1" applyAlignment="1">
      <alignment horizontal="center" vertical="center" wrapText="1"/>
    </xf>
    <xf numFmtId="0" fontId="5" fillId="4" borderId="95" xfId="3" applyFont="1" applyFill="1" applyBorder="1" applyAlignment="1">
      <alignment horizontal="right" vertical="center" wrapText="1"/>
    </xf>
    <xf numFmtId="0" fontId="15" fillId="4" borderId="93" xfId="3" applyFont="1" applyFill="1" applyBorder="1"/>
    <xf numFmtId="2" fontId="5" fillId="4" borderId="59" xfId="3" applyNumberFormat="1" applyFont="1" applyFill="1" applyBorder="1" applyAlignment="1">
      <alignment horizontal="center" vertical="center" wrapText="1"/>
    </xf>
    <xf numFmtId="0" fontId="5" fillId="0" borderId="96" xfId="3" applyFont="1" applyBorder="1" applyAlignment="1">
      <alignment horizontal="center" vertical="center" wrapText="1"/>
    </xf>
    <xf numFmtId="44" fontId="20" fillId="0" borderId="60" xfId="4" applyFont="1" applyFill="1" applyBorder="1" applyAlignment="1">
      <alignment horizontal="center" vertical="center"/>
    </xf>
    <xf numFmtId="0" fontId="5" fillId="0" borderId="61" xfId="3" applyFont="1" applyBorder="1" applyAlignment="1">
      <alignment horizontal="center" vertical="center" wrapText="1"/>
    </xf>
    <xf numFmtId="0" fontId="11" fillId="0" borderId="62" xfId="2" applyFont="1" applyFill="1" applyBorder="1" applyAlignment="1">
      <alignment horizontal="left" vertical="center" wrapText="1"/>
    </xf>
    <xf numFmtId="0" fontId="11" fillId="0" borderId="62" xfId="2" applyFont="1" applyFill="1" applyBorder="1" applyAlignment="1">
      <alignment horizontal="center" vertical="center" wrapText="1"/>
    </xf>
    <xf numFmtId="9" fontId="11" fillId="0" borderId="62" xfId="2" applyNumberFormat="1" applyFont="1" applyFill="1" applyBorder="1" applyAlignment="1">
      <alignment horizontal="center" vertical="center" wrapText="1"/>
    </xf>
    <xf numFmtId="15" fontId="11" fillId="0" borderId="62" xfId="2" applyNumberFormat="1" applyFont="1" applyFill="1" applyBorder="1" applyAlignment="1">
      <alignment horizontal="center" vertical="center" wrapText="1"/>
    </xf>
    <xf numFmtId="44" fontId="20" fillId="0" borderId="62" xfId="4" applyFont="1" applyFill="1" applyBorder="1" applyAlignment="1">
      <alignment horizontal="center" vertical="center"/>
    </xf>
    <xf numFmtId="44" fontId="20" fillId="0" borderId="67" xfId="4" applyFont="1" applyFill="1" applyBorder="1" applyAlignment="1">
      <alignment horizontal="center" vertical="center"/>
    </xf>
    <xf numFmtId="165" fontId="5" fillId="0" borderId="60" xfId="4" applyNumberFormat="1" applyFont="1" applyFill="1" applyBorder="1" applyAlignment="1">
      <alignment horizontal="right" vertical="center" wrapText="1"/>
    </xf>
    <xf numFmtId="9" fontId="5" fillId="0" borderId="60" xfId="5" applyNumberFormat="1" applyFont="1" applyFill="1" applyBorder="1" applyAlignment="1">
      <alignment horizontal="center" vertical="center" wrapText="1"/>
    </xf>
    <xf numFmtId="165" fontId="17" fillId="0" borderId="60" xfId="4" applyNumberFormat="1" applyFont="1" applyFill="1" applyBorder="1" applyAlignment="1">
      <alignment horizontal="right" vertical="center"/>
    </xf>
    <xf numFmtId="44" fontId="17" fillId="3" borderId="60" xfId="4" applyFont="1" applyFill="1" applyBorder="1" applyAlignment="1">
      <alignment horizontal="right" vertical="center"/>
    </xf>
    <xf numFmtId="3" fontId="5" fillId="0" borderId="60" xfId="2" applyNumberFormat="1" applyFont="1" applyBorder="1" applyAlignment="1">
      <alignment horizontal="center" vertical="center"/>
    </xf>
    <xf numFmtId="166" fontId="17" fillId="0" borderId="60" xfId="2" applyNumberFormat="1" applyFont="1" applyBorder="1" applyAlignment="1">
      <alignment horizontal="right" vertical="center"/>
    </xf>
    <xf numFmtId="165" fontId="5" fillId="0" borderId="60" xfId="4" applyNumberFormat="1" applyFont="1" applyFill="1" applyBorder="1" applyAlignment="1">
      <alignment horizontal="right" vertical="center"/>
    </xf>
    <xf numFmtId="165" fontId="19" fillId="0" borderId="60" xfId="4" applyNumberFormat="1" applyFont="1" applyFill="1" applyBorder="1" applyAlignment="1">
      <alignment horizontal="right" vertical="center"/>
    </xf>
    <xf numFmtId="165" fontId="5" fillId="0" borderId="60" xfId="4" applyNumberFormat="1" applyFont="1" applyFill="1" applyBorder="1" applyAlignment="1">
      <alignment horizontal="center" vertical="center"/>
    </xf>
    <xf numFmtId="165" fontId="5" fillId="0" borderId="62" xfId="4" applyNumberFormat="1" applyFont="1" applyFill="1" applyBorder="1" applyAlignment="1">
      <alignment horizontal="right" vertical="center" wrapText="1"/>
    </xf>
    <xf numFmtId="9" fontId="5" fillId="0" borderId="63" xfId="5" applyFont="1" applyFill="1" applyBorder="1" applyAlignment="1">
      <alignment vertical="center" wrapText="1"/>
    </xf>
    <xf numFmtId="165" fontId="5" fillId="0" borderId="67" xfId="4" applyNumberFormat="1" applyFont="1" applyFill="1" applyBorder="1" applyAlignment="1">
      <alignment horizontal="center" vertical="center"/>
    </xf>
    <xf numFmtId="2" fontId="5" fillId="0" borderId="67" xfId="2" applyNumberFormat="1" applyFont="1" applyBorder="1" applyAlignment="1">
      <alignment horizontal="justify" vertical="center" wrapText="1"/>
    </xf>
    <xf numFmtId="165" fontId="5" fillId="0" borderId="60" xfId="4" applyNumberFormat="1" applyFont="1" applyFill="1" applyBorder="1" applyAlignment="1">
      <alignment vertical="center" wrapText="1"/>
    </xf>
    <xf numFmtId="166" fontId="5" fillId="0" borderId="60" xfId="2" applyNumberFormat="1" applyFont="1" applyBorder="1" applyAlignment="1">
      <alignment horizontal="center" vertical="center" wrapText="1"/>
    </xf>
    <xf numFmtId="0" fontId="1" fillId="0" borderId="60" xfId="2" applyFont="1" applyBorder="1" applyAlignment="1">
      <alignment horizontal="justify"/>
    </xf>
    <xf numFmtId="0" fontId="5" fillId="0" borderId="60" xfId="2" applyNumberFormat="1" applyFont="1" applyFill="1" applyBorder="1" applyAlignment="1">
      <alignment horizontal="center" vertical="center"/>
    </xf>
    <xf numFmtId="44" fontId="7" fillId="0" borderId="60" xfId="4" applyFont="1" applyFill="1" applyBorder="1" applyAlignment="1">
      <alignment horizontal="center" vertical="center" wrapText="1"/>
    </xf>
    <xf numFmtId="44" fontId="18" fillId="0" borderId="60" xfId="4" applyFont="1" applyFill="1" applyBorder="1" applyAlignment="1">
      <alignment horizontal="center" vertical="center"/>
    </xf>
    <xf numFmtId="15" fontId="5" fillId="0" borderId="60" xfId="2" applyNumberFormat="1" applyFont="1" applyBorder="1" applyAlignment="1">
      <alignment horizontal="justify" vertical="center" wrapText="1"/>
    </xf>
    <xf numFmtId="164" fontId="6" fillId="0" borderId="60" xfId="2" applyNumberFormat="1" applyFont="1" applyBorder="1" applyAlignment="1">
      <alignment horizontal="justify" vertical="center"/>
    </xf>
    <xf numFmtId="165" fontId="18" fillId="0" borderId="60" xfId="4" applyNumberFormat="1" applyFont="1" applyFill="1" applyBorder="1" applyAlignment="1">
      <alignment horizontal="right" vertical="center"/>
    </xf>
    <xf numFmtId="165" fontId="5" fillId="0" borderId="62" xfId="4" applyNumberFormat="1" applyFont="1" applyFill="1" applyBorder="1" applyAlignment="1">
      <alignment vertical="center" wrapText="1"/>
    </xf>
    <xf numFmtId="166" fontId="5" fillId="0" borderId="62" xfId="2" applyNumberFormat="1" applyFont="1" applyBorder="1" applyAlignment="1">
      <alignment horizontal="center" vertical="center" wrapText="1"/>
    </xf>
    <xf numFmtId="9" fontId="5" fillId="0" borderId="65" xfId="2" applyNumberFormat="1" applyFont="1" applyBorder="1" applyAlignment="1">
      <alignment horizontal="center" vertical="center" wrapText="1"/>
    </xf>
    <xf numFmtId="165" fontId="17" fillId="0" borderId="67" xfId="4" applyNumberFormat="1" applyFont="1" applyFill="1" applyBorder="1" applyAlignment="1">
      <alignment horizontal="right" vertical="center"/>
    </xf>
    <xf numFmtId="168" fontId="17" fillId="0" borderId="60" xfId="4" applyNumberFormat="1" applyFont="1" applyFill="1" applyBorder="1" applyAlignment="1">
      <alignment horizontal="center" vertical="center" wrapText="1"/>
    </xf>
    <xf numFmtId="168" fontId="5" fillId="0" borderId="62" xfId="4" applyNumberFormat="1" applyFont="1" applyFill="1" applyBorder="1" applyAlignment="1">
      <alignment horizontal="center" vertical="center" wrapText="1"/>
    </xf>
    <xf numFmtId="9" fontId="5" fillId="0" borderId="62" xfId="5" applyFont="1" applyBorder="1" applyAlignment="1">
      <alignment horizontal="center" vertical="center" wrapText="1"/>
    </xf>
    <xf numFmtId="2" fontId="5" fillId="0" borderId="62" xfId="3" applyNumberFormat="1" applyFont="1" applyFill="1" applyBorder="1" applyAlignment="1">
      <alignment horizontal="justify" vertical="center" wrapText="1"/>
    </xf>
    <xf numFmtId="168" fontId="17" fillId="0" borderId="67" xfId="4" applyNumberFormat="1" applyFont="1" applyFill="1" applyBorder="1" applyAlignment="1">
      <alignment horizontal="center" vertical="center" wrapText="1"/>
    </xf>
    <xf numFmtId="44" fontId="5" fillId="0" borderId="60" xfId="4" applyFont="1" applyFill="1" applyBorder="1" applyAlignment="1">
      <alignment vertical="center" wrapText="1"/>
    </xf>
    <xf numFmtId="44" fontId="5" fillId="0" borderId="62" xfId="4" applyFont="1" applyFill="1" applyBorder="1" applyAlignment="1">
      <alignment vertical="center" wrapText="1"/>
    </xf>
    <xf numFmtId="0" fontId="5" fillId="0" borderId="67" xfId="3" applyFont="1" applyBorder="1" applyAlignment="1">
      <alignment vertical="center" wrapText="1"/>
    </xf>
    <xf numFmtId="0" fontId="5" fillId="0" borderId="67" xfId="2" applyNumberFormat="1" applyFont="1" applyFill="1" applyBorder="1" applyAlignment="1">
      <alignment horizontal="center" vertical="center" wrapText="1"/>
    </xf>
    <xf numFmtId="44" fontId="5" fillId="0" borderId="67" xfId="4" applyFont="1" applyFill="1" applyBorder="1" applyAlignment="1">
      <alignment vertical="center" wrapText="1"/>
    </xf>
    <xf numFmtId="9" fontId="5" fillId="0" borderId="62" xfId="5" applyFont="1" applyFill="1" applyBorder="1" applyAlignment="1">
      <alignment horizontal="center" vertical="center"/>
    </xf>
    <xf numFmtId="9" fontId="17" fillId="0" borderId="62" xfId="5" applyFont="1" applyFill="1" applyBorder="1" applyAlignment="1">
      <alignment horizontal="center" vertical="center"/>
    </xf>
    <xf numFmtId="0" fontId="5" fillId="0" borderId="66" xfId="3" applyFont="1" applyBorder="1" applyAlignment="1">
      <alignment horizontal="center" vertical="center" wrapText="1"/>
    </xf>
    <xf numFmtId="9" fontId="5" fillId="0" borderId="67" xfId="5" applyFont="1" applyFill="1" applyBorder="1" applyAlignment="1">
      <alignment horizontal="center" vertical="center"/>
    </xf>
    <xf numFmtId="9" fontId="5" fillId="0" borderId="60" xfId="0" applyNumberFormat="1" applyFont="1" applyBorder="1" applyAlignment="1">
      <alignment horizontal="center" vertical="center" wrapText="1"/>
    </xf>
    <xf numFmtId="9" fontId="5" fillId="0" borderId="62"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2" fontId="5" fillId="0" borderId="18" xfId="0" applyNumberFormat="1" applyFont="1" applyBorder="1" applyAlignment="1">
      <alignment horizontal="justify" vertical="center" wrapText="1"/>
    </xf>
    <xf numFmtId="9" fontId="5" fillId="0" borderId="60" xfId="0" applyNumberFormat="1" applyFont="1" applyBorder="1" applyAlignment="1">
      <alignment horizontal="center" vertical="center" wrapText="1"/>
    </xf>
    <xf numFmtId="9" fontId="5" fillId="0" borderId="12" xfId="1" applyFont="1" applyBorder="1" applyAlignment="1">
      <alignment horizontal="center" vertical="center" wrapText="1"/>
    </xf>
    <xf numFmtId="9" fontId="5" fillId="0" borderId="14" xfId="1" applyFont="1" applyBorder="1" applyAlignment="1">
      <alignment horizontal="center" vertical="center" wrapText="1"/>
    </xf>
    <xf numFmtId="3" fontId="5" fillId="0" borderId="40" xfId="0" applyNumberFormat="1" applyFont="1" applyBorder="1" applyAlignment="1">
      <alignment horizontal="right" vertical="center" wrapText="1"/>
    </xf>
    <xf numFmtId="0" fontId="5" fillId="0" borderId="13" xfId="0" applyFont="1" applyBorder="1" applyAlignment="1">
      <alignment horizontal="justify" vertical="center" wrapText="1"/>
    </xf>
    <xf numFmtId="2" fontId="5" fillId="0" borderId="60" xfId="0" applyNumberFormat="1" applyFont="1" applyBorder="1" applyAlignment="1">
      <alignment vertical="center" wrapText="1"/>
    </xf>
    <xf numFmtId="3" fontId="6" fillId="0" borderId="40" xfId="0" applyNumberFormat="1" applyFont="1" applyBorder="1" applyAlignment="1">
      <alignment horizontal="right" vertical="center"/>
    </xf>
    <xf numFmtId="3" fontId="6" fillId="2" borderId="40" xfId="0" applyNumberFormat="1" applyFont="1" applyFill="1" applyBorder="1" applyAlignment="1">
      <alignment horizontal="right" vertical="center"/>
    </xf>
    <xf numFmtId="9" fontId="5" fillId="0" borderId="14" xfId="0" applyNumberFormat="1" applyFont="1" applyFill="1" applyBorder="1" applyAlignment="1">
      <alignment horizontal="center" vertical="center" wrapText="1"/>
    </xf>
    <xf numFmtId="2" fontId="24" fillId="0" borderId="14" xfId="0" applyNumberFormat="1" applyFont="1" applyBorder="1" applyAlignment="1">
      <alignment horizontal="justify" vertical="center" wrapText="1"/>
    </xf>
    <xf numFmtId="2" fontId="24" fillId="0" borderId="14" xfId="0" applyNumberFormat="1" applyFont="1" applyBorder="1" applyAlignment="1">
      <alignment horizontal="justify" vertical="top" wrapText="1"/>
    </xf>
    <xf numFmtId="0" fontId="24" fillId="0" borderId="0" xfId="0" applyFont="1" applyAlignment="1">
      <alignment vertical="center" wrapText="1"/>
    </xf>
    <xf numFmtId="0" fontId="5" fillId="0" borderId="98" xfId="0" applyFont="1" applyBorder="1" applyAlignment="1">
      <alignment vertical="center" wrapText="1"/>
    </xf>
    <xf numFmtId="9" fontId="5" fillId="0" borderId="18" xfId="0" applyNumberFormat="1" applyFont="1" applyBorder="1" applyAlignment="1">
      <alignment horizontal="center" vertical="center" wrapText="1"/>
    </xf>
    <xf numFmtId="2" fontId="5" fillId="0" borderId="18" xfId="0" applyNumberFormat="1" applyFont="1" applyBorder="1" applyAlignment="1">
      <alignment horizontal="justify" vertical="center" wrapText="1"/>
    </xf>
    <xf numFmtId="9" fontId="5" fillId="0" borderId="60" xfId="0" applyNumberFormat="1" applyFont="1" applyBorder="1" applyAlignment="1">
      <alignment horizontal="center" vertical="center" wrapText="1"/>
    </xf>
    <xf numFmtId="0" fontId="5" fillId="0" borderId="14"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62" xfId="2" applyFont="1" applyFill="1" applyBorder="1" applyAlignment="1">
      <alignment horizontal="justify" vertical="center" wrapText="1"/>
    </xf>
    <xf numFmtId="0" fontId="5" fillId="0" borderId="60" xfId="2" applyFont="1" applyFill="1" applyBorder="1" applyAlignment="1">
      <alignment horizontal="justify" vertical="center" wrapText="1"/>
    </xf>
    <xf numFmtId="2" fontId="5" fillId="0" borderId="60" xfId="2" applyNumberFormat="1" applyFont="1" applyFill="1" applyBorder="1" applyAlignment="1">
      <alignment horizontal="left" vertical="center" wrapText="1"/>
    </xf>
    <xf numFmtId="9" fontId="5" fillId="0" borderId="18" xfId="0" applyNumberFormat="1" applyFont="1" applyFill="1" applyBorder="1" applyAlignment="1">
      <alignment horizontal="center" vertical="center" wrapText="1"/>
    </xf>
    <xf numFmtId="10" fontId="5" fillId="0" borderId="14" xfId="0" applyNumberFormat="1" applyFont="1" applyBorder="1" applyAlignment="1">
      <alignment horizontal="center" vertical="center" wrapText="1"/>
    </xf>
    <xf numFmtId="0" fontId="5" fillId="0" borderId="18" xfId="0" applyFont="1" applyBorder="1" applyAlignment="1">
      <alignment horizontal="center" vertical="center" wrapText="1"/>
    </xf>
    <xf numFmtId="9" fontId="5" fillId="0" borderId="18" xfId="0" applyNumberFormat="1" applyFont="1" applyBorder="1" applyAlignment="1">
      <alignment horizontal="center" vertical="center" wrapText="1"/>
    </xf>
    <xf numFmtId="0" fontId="5" fillId="0" borderId="20" xfId="0" applyFont="1" applyBorder="1" applyAlignment="1">
      <alignment horizontal="center" vertical="center" wrapText="1"/>
    </xf>
    <xf numFmtId="9" fontId="5" fillId="0" borderId="20" xfId="0" applyNumberFormat="1" applyFont="1" applyBorder="1" applyAlignment="1">
      <alignment horizontal="center" vertical="center" wrapText="1"/>
    </xf>
    <xf numFmtId="2" fontId="5" fillId="0" borderId="18" xfId="0" applyNumberFormat="1" applyFont="1" applyBorder="1" applyAlignment="1">
      <alignment horizontal="justify" vertical="center" wrapText="1"/>
    </xf>
    <xf numFmtId="2" fontId="5" fillId="0" borderId="20" xfId="0" applyNumberFormat="1" applyFont="1" applyBorder="1" applyAlignment="1">
      <alignment horizontal="justify" vertical="center" wrapText="1"/>
    </xf>
    <xf numFmtId="0" fontId="5" fillId="0" borderId="20" xfId="0" applyFont="1" applyBorder="1" applyAlignment="1">
      <alignment horizontal="justify" vertical="center" wrapText="1"/>
    </xf>
    <xf numFmtId="9" fontId="5" fillId="0" borderId="60"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9" fontId="5" fillId="0" borderId="62" xfId="0" applyNumberFormat="1" applyFont="1" applyBorder="1" applyAlignment="1">
      <alignment horizontal="center" vertical="center" wrapText="1"/>
    </xf>
    <xf numFmtId="0" fontId="5" fillId="0" borderId="62" xfId="0" applyFont="1" applyBorder="1" applyAlignment="1">
      <alignment horizontal="center" vertical="center" wrapText="1"/>
    </xf>
    <xf numFmtId="9" fontId="5" fillId="0" borderId="68" xfId="0" applyNumberFormat="1" applyFont="1" applyBorder="1" applyAlignment="1">
      <alignment horizontal="center" vertical="center" wrapText="1"/>
    </xf>
    <xf numFmtId="167" fontId="5" fillId="0" borderId="60" xfId="0" applyNumberFormat="1" applyFont="1" applyBorder="1" applyAlignment="1">
      <alignment horizontal="center" vertical="center" wrapText="1"/>
    </xf>
    <xf numFmtId="9" fontId="5" fillId="0" borderId="63" xfId="0" applyNumberFormat="1" applyFont="1" applyBorder="1" applyAlignment="1">
      <alignment horizontal="center" vertical="center" wrapText="1"/>
    </xf>
    <xf numFmtId="2" fontId="5" fillId="0" borderId="14" xfId="0" applyNumberFormat="1" applyFont="1" applyFill="1" applyBorder="1" applyAlignment="1">
      <alignment horizontal="justify" vertical="center" wrapText="1"/>
    </xf>
    <xf numFmtId="3" fontId="5" fillId="0" borderId="18" xfId="0" applyNumberFormat="1" applyFont="1" applyBorder="1" applyAlignment="1">
      <alignment horizontal="right" vertical="center"/>
    </xf>
    <xf numFmtId="0" fontId="4" fillId="0" borderId="17" xfId="0" applyFont="1" applyBorder="1"/>
    <xf numFmtId="0" fontId="4" fillId="0" borderId="20" xfId="0" applyFont="1" applyBorder="1"/>
    <xf numFmtId="3" fontId="6"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3" fontId="5" fillId="0" borderId="18" xfId="0" applyNumberFormat="1" applyFont="1" applyBorder="1" applyAlignment="1">
      <alignment horizontal="right" vertical="center" wrapText="1"/>
    </xf>
    <xf numFmtId="9" fontId="5" fillId="0" borderId="8"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4" fillId="0" borderId="19" xfId="0" applyFont="1" applyBorder="1"/>
    <xf numFmtId="0" fontId="4" fillId="0" borderId="22" xfId="0" applyFont="1" applyBorder="1"/>
    <xf numFmtId="9" fontId="5" fillId="0" borderId="10"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xf numFmtId="0" fontId="4" fillId="0" borderId="6" xfId="0" applyFont="1" applyBorder="1"/>
    <xf numFmtId="0" fontId="5" fillId="0" borderId="7" xfId="0" applyFont="1" applyBorder="1" applyAlignment="1">
      <alignment horizontal="center" vertical="center" wrapText="1"/>
    </xf>
    <xf numFmtId="0" fontId="4" fillId="0" borderId="16" xfId="0" applyFont="1" applyBorder="1"/>
    <xf numFmtId="0" fontId="4" fillId="0" borderId="21" xfId="0" applyFont="1" applyBorder="1"/>
    <xf numFmtId="0" fontId="5" fillId="0" borderId="23" xfId="0" applyFont="1" applyBorder="1" applyAlignment="1">
      <alignment horizontal="center" vertical="center" wrapText="1"/>
    </xf>
    <xf numFmtId="0" fontId="2" fillId="0" borderId="56" xfId="0" applyFont="1" applyBorder="1" applyAlignment="1">
      <alignment horizontal="center" vertical="center"/>
    </xf>
    <xf numFmtId="0" fontId="4" fillId="0" borderId="58" xfId="0" applyFont="1" applyBorder="1"/>
    <xf numFmtId="0" fontId="5" fillId="0" borderId="18" xfId="0" applyFont="1" applyBorder="1" applyAlignment="1">
      <alignment horizontal="center" vertical="center" wrapText="1"/>
    </xf>
    <xf numFmtId="9" fontId="5" fillId="0" borderId="18" xfId="0" applyNumberFormat="1" applyFont="1" applyBorder="1" applyAlignment="1">
      <alignment horizontal="center" vertical="center" wrapText="1"/>
    </xf>
    <xf numFmtId="0" fontId="4" fillId="0" borderId="25" xfId="0" applyFont="1" applyBorder="1"/>
    <xf numFmtId="0" fontId="5" fillId="0" borderId="8" xfId="0" applyFont="1" applyBorder="1" applyAlignment="1">
      <alignment horizontal="center" vertical="center" wrapText="1"/>
    </xf>
    <xf numFmtId="0" fontId="4" fillId="0" borderId="97" xfId="0" applyFont="1" applyBorder="1"/>
    <xf numFmtId="0" fontId="4" fillId="0" borderId="27" xfId="0" applyFont="1" applyBorder="1"/>
    <xf numFmtId="164" fontId="5" fillId="0" borderId="18"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20"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9" fontId="5" fillId="0" borderId="17"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167" fontId="5" fillId="0" borderId="10" xfId="0" applyNumberFormat="1" applyFont="1" applyBorder="1" applyAlignment="1">
      <alignment horizontal="center" vertical="center" wrapText="1"/>
    </xf>
    <xf numFmtId="167" fontId="5" fillId="0" borderId="19" xfId="0" applyNumberFormat="1" applyFont="1" applyBorder="1" applyAlignment="1">
      <alignment horizontal="center" vertical="center" wrapText="1"/>
    </xf>
    <xf numFmtId="166" fontId="5" fillId="0" borderId="19" xfId="0" applyNumberFormat="1" applyFont="1" applyBorder="1" applyAlignment="1">
      <alignment horizontal="center" vertical="center" wrapText="1"/>
    </xf>
    <xf numFmtId="166" fontId="5" fillId="0" borderId="27" xfId="0" applyNumberFormat="1" applyFont="1" applyBorder="1" applyAlignment="1">
      <alignment horizontal="center" vertical="center" wrapText="1"/>
    </xf>
    <xf numFmtId="167" fontId="5" fillId="0" borderId="27" xfId="0" applyNumberFormat="1" applyFont="1" applyBorder="1" applyAlignment="1">
      <alignment horizontal="center" vertical="center" wrapText="1"/>
    </xf>
    <xf numFmtId="166" fontId="5" fillId="0" borderId="18"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166" fontId="5" fillId="0" borderId="20" xfId="0" applyNumberFormat="1" applyFont="1" applyBorder="1" applyAlignment="1">
      <alignment horizontal="center" vertical="center" wrapText="1"/>
    </xf>
    <xf numFmtId="2" fontId="5" fillId="0" borderId="18" xfId="0" applyNumberFormat="1" applyFont="1" applyBorder="1" applyAlignment="1">
      <alignment horizontal="justify" vertical="center" wrapText="1"/>
    </xf>
    <xf numFmtId="2" fontId="5" fillId="0" borderId="17" xfId="0" applyNumberFormat="1" applyFont="1" applyBorder="1" applyAlignment="1">
      <alignment horizontal="justify" vertical="center" wrapText="1"/>
    </xf>
    <xf numFmtId="2" fontId="5" fillId="0" borderId="20" xfId="0" applyNumberFormat="1" applyFont="1" applyBorder="1" applyAlignment="1">
      <alignment horizontal="justify" vertical="center" wrapText="1"/>
    </xf>
    <xf numFmtId="2" fontId="5" fillId="0" borderId="18" xfId="0" applyNumberFormat="1" applyFont="1" applyFill="1" applyBorder="1" applyAlignment="1">
      <alignment horizontal="justify" vertical="center" wrapText="1"/>
    </xf>
    <xf numFmtId="2" fontId="5" fillId="0" borderId="20" xfId="0" applyNumberFormat="1" applyFont="1" applyFill="1" applyBorder="1" applyAlignment="1">
      <alignment horizontal="justify" vertical="center" wrapText="1"/>
    </xf>
    <xf numFmtId="165" fontId="6" fillId="0" borderId="18" xfId="0" applyNumberFormat="1" applyFont="1" applyBorder="1" applyAlignment="1">
      <alignment horizontal="center" vertical="center"/>
    </xf>
    <xf numFmtId="165" fontId="6" fillId="0" borderId="17"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5" fillId="0" borderId="18"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4" fillId="0" borderId="34" xfId="0" applyFont="1" applyBorder="1"/>
    <xf numFmtId="0" fontId="4" fillId="0" borderId="13" xfId="0" applyFont="1" applyBorder="1"/>
    <xf numFmtId="2" fontId="5" fillId="0" borderId="8"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20" xfId="0" applyFont="1" applyBorder="1" applyAlignment="1">
      <alignment horizontal="justify" vertical="center" wrapText="1"/>
    </xf>
    <xf numFmtId="165" fontId="5" fillId="0" borderId="17" xfId="0" applyNumberFormat="1" applyFont="1" applyBorder="1" applyAlignment="1">
      <alignment horizontal="center" vertical="center" wrapText="1"/>
    </xf>
    <xf numFmtId="167" fontId="5" fillId="0" borderId="18" xfId="0" applyNumberFormat="1" applyFont="1" applyBorder="1" applyAlignment="1">
      <alignment horizontal="center" vertical="center" wrapText="1"/>
    </xf>
    <xf numFmtId="167" fontId="5" fillId="0" borderId="17" xfId="0" applyNumberFormat="1" applyFont="1" applyBorder="1" applyAlignment="1">
      <alignment horizontal="center" vertical="center" wrapText="1"/>
    </xf>
    <xf numFmtId="167" fontId="5" fillId="0" borderId="20"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4" fillId="0" borderId="64" xfId="0" applyFont="1" applyBorder="1"/>
    <xf numFmtId="9" fontId="5" fillId="0" borderId="60" xfId="0" applyNumberFormat="1" applyFont="1" applyBorder="1" applyAlignment="1">
      <alignment horizontal="center" vertical="center" wrapText="1"/>
    </xf>
    <xf numFmtId="0" fontId="4" fillId="0" borderId="60" xfId="0" applyFont="1" applyBorder="1"/>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9" fontId="5" fillId="0" borderId="62" xfId="0" applyNumberFormat="1" applyFont="1" applyBorder="1" applyAlignment="1">
      <alignment horizontal="center" vertical="center" wrapText="1"/>
    </xf>
    <xf numFmtId="0" fontId="5" fillId="0" borderId="62" xfId="0" applyFont="1" applyBorder="1" applyAlignment="1">
      <alignment horizontal="center" vertical="center" wrapText="1"/>
    </xf>
    <xf numFmtId="0" fontId="4" fillId="0" borderId="66" xfId="0" applyFont="1" applyBorder="1"/>
    <xf numFmtId="167" fontId="5" fillId="0" borderId="63" xfId="0" applyNumberFormat="1" applyFont="1" applyBorder="1" applyAlignment="1">
      <alignment horizontal="center" vertical="center" wrapText="1"/>
    </xf>
    <xf numFmtId="0" fontId="4" fillId="0" borderId="65" xfId="0" applyFont="1" applyBorder="1"/>
    <xf numFmtId="0" fontId="4" fillId="0" borderId="68" xfId="0" applyFont="1" applyBorder="1"/>
    <xf numFmtId="9" fontId="5" fillId="0" borderId="65" xfId="0" applyNumberFormat="1" applyFont="1" applyBorder="1" applyAlignment="1">
      <alignment horizontal="center" vertical="center" wrapText="1"/>
    </xf>
    <xf numFmtId="9" fontId="5" fillId="0" borderId="68" xfId="0" applyNumberFormat="1" applyFont="1" applyBorder="1" applyAlignment="1">
      <alignment horizontal="center" vertical="center" wrapText="1"/>
    </xf>
    <xf numFmtId="0" fontId="4" fillId="0" borderId="67" xfId="0" applyFont="1" applyBorder="1"/>
    <xf numFmtId="167" fontId="5" fillId="0" borderId="60" xfId="0" applyNumberFormat="1" applyFont="1" applyBorder="1" applyAlignment="1">
      <alignment horizontal="center" vertical="center" wrapText="1"/>
    </xf>
    <xf numFmtId="9" fontId="5" fillId="0" borderId="99" xfId="0" applyNumberFormat="1" applyFont="1" applyBorder="1" applyAlignment="1">
      <alignment horizontal="center" vertical="center" wrapText="1"/>
    </xf>
    <xf numFmtId="9" fontId="5" fillId="0" borderId="100" xfId="0" applyNumberFormat="1" applyFont="1" applyBorder="1" applyAlignment="1">
      <alignment horizontal="center" vertical="center" wrapText="1"/>
    </xf>
    <xf numFmtId="0" fontId="5" fillId="0" borderId="16" xfId="0" applyFont="1" applyBorder="1" applyAlignment="1">
      <alignment horizontal="center" vertical="center" wrapText="1"/>
    </xf>
    <xf numFmtId="9" fontId="5" fillId="0" borderId="19"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9" fontId="5" fillId="0" borderId="27" xfId="0" applyNumberFormat="1" applyFont="1" applyBorder="1" applyAlignment="1">
      <alignment horizontal="center" vertical="center" wrapText="1"/>
    </xf>
    <xf numFmtId="0" fontId="2" fillId="0" borderId="56" xfId="0" applyFont="1" applyBorder="1" applyAlignment="1">
      <alignment horizontal="center" vertical="center" wrapText="1"/>
    </xf>
    <xf numFmtId="0" fontId="4" fillId="0" borderId="57" xfId="0" applyFont="1" applyBorder="1"/>
    <xf numFmtId="9" fontId="5" fillId="0" borderId="63" xfId="0" applyNumberFormat="1" applyFont="1" applyBorder="1" applyAlignment="1">
      <alignment horizontal="center" vertical="center" wrapText="1"/>
    </xf>
    <xf numFmtId="0" fontId="3" fillId="2"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5" fillId="0" borderId="64" xfId="3" applyFont="1" applyBorder="1" applyAlignment="1">
      <alignment horizontal="center" vertical="center" wrapText="1"/>
    </xf>
    <xf numFmtId="0" fontId="5" fillId="0" borderId="66" xfId="3" applyFont="1" applyBorder="1" applyAlignment="1">
      <alignment horizontal="center" vertical="center" wrapText="1"/>
    </xf>
    <xf numFmtId="0" fontId="5" fillId="0" borderId="60" xfId="3" applyFont="1" applyBorder="1" applyAlignment="1">
      <alignment horizontal="center" vertical="center" wrapText="1"/>
    </xf>
    <xf numFmtId="9" fontId="5" fillId="0" borderId="60" xfId="3" applyNumberFormat="1" applyFont="1" applyBorder="1" applyAlignment="1">
      <alignment horizontal="center" vertical="center" wrapText="1"/>
    </xf>
    <xf numFmtId="0" fontId="16" fillId="5" borderId="69" xfId="2" applyFont="1" applyFill="1" applyBorder="1" applyAlignment="1">
      <alignment horizontal="left"/>
    </xf>
    <xf numFmtId="0" fontId="16" fillId="5" borderId="70" xfId="2" applyFont="1" applyFill="1" applyBorder="1" applyAlignment="1">
      <alignment horizontal="left"/>
    </xf>
    <xf numFmtId="0" fontId="16" fillId="5" borderId="71" xfId="2" applyFont="1" applyFill="1" applyBorder="1" applyAlignment="1">
      <alignment horizontal="left"/>
    </xf>
    <xf numFmtId="0" fontId="5" fillId="0" borderId="61" xfId="3" applyFont="1" applyBorder="1" applyAlignment="1">
      <alignment horizontal="center" vertical="center" wrapText="1"/>
    </xf>
    <xf numFmtId="9" fontId="5" fillId="0" borderId="63" xfId="2" applyNumberFormat="1" applyFont="1" applyBorder="1" applyAlignment="1">
      <alignment horizontal="center" vertical="center" wrapText="1"/>
    </xf>
    <xf numFmtId="0" fontId="4" fillId="0" borderId="65" xfId="2" applyFont="1" applyBorder="1"/>
    <xf numFmtId="0" fontId="5" fillId="0" borderId="62" xfId="3" applyFont="1" applyBorder="1" applyAlignment="1">
      <alignment horizontal="center" vertical="center" wrapText="1"/>
    </xf>
    <xf numFmtId="9" fontId="5" fillId="0" borderId="62" xfId="3" applyNumberFormat="1" applyFont="1" applyBorder="1" applyAlignment="1">
      <alignment horizontal="center" vertical="center" wrapText="1"/>
    </xf>
    <xf numFmtId="9" fontId="5" fillId="0" borderId="60" xfId="2" applyNumberFormat="1" applyFont="1" applyBorder="1" applyAlignment="1">
      <alignment horizontal="center" vertical="center" wrapText="1"/>
    </xf>
    <xf numFmtId="0" fontId="4" fillId="0" borderId="60" xfId="2" applyFont="1" applyBorder="1"/>
    <xf numFmtId="9" fontId="5" fillId="0" borderId="65" xfId="2" applyNumberFormat="1" applyFont="1" applyBorder="1" applyAlignment="1">
      <alignment horizontal="center" vertical="center" wrapText="1"/>
    </xf>
    <xf numFmtId="9" fontId="5" fillId="0" borderId="68" xfId="2" applyNumberFormat="1" applyFont="1" applyBorder="1" applyAlignment="1">
      <alignment horizontal="center" vertical="center" wrapText="1"/>
    </xf>
    <xf numFmtId="0" fontId="5" fillId="0" borderId="67" xfId="3" applyFont="1" applyBorder="1" applyAlignment="1">
      <alignment horizontal="center" vertical="center" wrapText="1"/>
    </xf>
    <xf numFmtId="9" fontId="5" fillId="0" borderId="67" xfId="3" applyNumberFormat="1" applyFont="1" applyBorder="1" applyAlignment="1">
      <alignment horizontal="center" vertical="center" wrapText="1"/>
    </xf>
    <xf numFmtId="167" fontId="5" fillId="0" borderId="60" xfId="2" applyNumberFormat="1" applyFont="1" applyBorder="1" applyAlignment="1">
      <alignment horizontal="center" vertical="center" wrapText="1"/>
    </xf>
    <xf numFmtId="0" fontId="4" fillId="0" borderId="67" xfId="2" applyFont="1" applyBorder="1"/>
    <xf numFmtId="0" fontId="5" fillId="0" borderId="81" xfId="3" applyFont="1" applyBorder="1" applyAlignment="1">
      <alignment horizontal="center" vertical="center" wrapText="1"/>
    </xf>
    <xf numFmtId="0" fontId="5" fillId="0" borderId="83" xfId="3" applyFont="1" applyBorder="1" applyAlignment="1">
      <alignment horizontal="center" vertical="center" wrapText="1"/>
    </xf>
    <xf numFmtId="0" fontId="5" fillId="0" borderId="85" xfId="3" applyFont="1" applyBorder="1" applyAlignment="1">
      <alignment horizontal="center" vertical="center" wrapText="1"/>
    </xf>
    <xf numFmtId="9" fontId="5" fillId="0" borderId="62" xfId="2" applyNumberFormat="1" applyFont="1" applyBorder="1" applyAlignment="1">
      <alignment horizontal="center" vertical="center" wrapText="1"/>
    </xf>
    <xf numFmtId="167" fontId="5" fillId="0" borderId="63" xfId="2" applyNumberFormat="1" applyFont="1" applyBorder="1" applyAlignment="1">
      <alignment horizontal="center" vertical="center" wrapText="1"/>
    </xf>
    <xf numFmtId="0" fontId="4" fillId="0" borderId="68" xfId="2" applyFont="1" applyBorder="1"/>
    <xf numFmtId="0" fontId="5" fillId="0" borderId="84" xfId="3" applyFont="1" applyBorder="1" applyAlignment="1">
      <alignment horizontal="center" vertical="center" wrapText="1"/>
    </xf>
    <xf numFmtId="9" fontId="5" fillId="0" borderId="84" xfId="3" applyNumberFormat="1" applyFont="1" applyBorder="1" applyAlignment="1">
      <alignment horizontal="center" vertical="center" wrapText="1"/>
    </xf>
    <xf numFmtId="9" fontId="5" fillId="0" borderId="80" xfId="3" applyNumberFormat="1" applyFont="1" applyBorder="1" applyAlignment="1">
      <alignment horizontal="center" vertical="center" wrapText="1"/>
    </xf>
    <xf numFmtId="0" fontId="16" fillId="5" borderId="93" xfId="2" applyFont="1" applyFill="1" applyBorder="1" applyAlignment="1">
      <alignment horizontal="left"/>
    </xf>
    <xf numFmtId="0" fontId="16" fillId="5" borderId="59" xfId="2" applyFont="1" applyFill="1" applyBorder="1" applyAlignment="1">
      <alignment horizontal="left"/>
    </xf>
    <xf numFmtId="0" fontId="16" fillId="5" borderId="96" xfId="2" applyFont="1" applyFill="1" applyBorder="1" applyAlignment="1">
      <alignment horizontal="left"/>
    </xf>
    <xf numFmtId="167" fontId="5" fillId="0" borderId="55" xfId="2" applyNumberFormat="1" applyFont="1" applyBorder="1" applyAlignment="1">
      <alignment horizontal="center" vertical="center" wrapText="1"/>
    </xf>
    <xf numFmtId="167" fontId="5" fillId="0" borderId="32" xfId="2" applyNumberFormat="1" applyFont="1" applyBorder="1" applyAlignment="1">
      <alignment horizontal="center" vertical="center" wrapText="1"/>
    </xf>
    <xf numFmtId="167" fontId="5" fillId="0" borderId="39" xfId="2" applyNumberFormat="1" applyFont="1" applyBorder="1" applyAlignment="1">
      <alignment horizontal="center" vertical="center" wrapText="1"/>
    </xf>
    <xf numFmtId="165" fontId="5" fillId="0" borderId="60" xfId="4" applyNumberFormat="1" applyFont="1" applyFill="1" applyBorder="1" applyAlignment="1">
      <alignment horizontal="center" vertical="center" wrapText="1"/>
    </xf>
    <xf numFmtId="167" fontId="5" fillId="0" borderId="65" xfId="2" applyNumberFormat="1" applyFont="1" applyBorder="1" applyAlignment="1">
      <alignment horizontal="center" vertical="center" wrapText="1"/>
    </xf>
    <xf numFmtId="2" fontId="5" fillId="0" borderId="60" xfId="2" applyNumberFormat="1" applyFont="1" applyBorder="1" applyAlignment="1">
      <alignment horizontal="justify" vertical="center" wrapText="1"/>
    </xf>
    <xf numFmtId="0" fontId="5" fillId="0" borderId="60" xfId="2" applyFont="1" applyBorder="1" applyAlignment="1">
      <alignment horizontal="justify" vertical="center" wrapText="1"/>
    </xf>
    <xf numFmtId="0" fontId="16" fillId="5" borderId="88" xfId="2" applyFont="1" applyFill="1" applyBorder="1" applyAlignment="1">
      <alignment horizontal="left"/>
    </xf>
    <xf numFmtId="0" fontId="16" fillId="5" borderId="89" xfId="2" applyFont="1" applyFill="1" applyBorder="1" applyAlignment="1">
      <alignment horizontal="left"/>
    </xf>
    <xf numFmtId="0" fontId="16" fillId="5" borderId="90" xfId="2" applyFont="1" applyFill="1" applyBorder="1" applyAlignment="1">
      <alignment horizontal="left"/>
    </xf>
    <xf numFmtId="2" fontId="5" fillId="0" borderId="62" xfId="2" applyNumberFormat="1" applyFont="1" applyBorder="1" applyAlignment="1">
      <alignment horizontal="justify" vertical="center" wrapText="1"/>
    </xf>
    <xf numFmtId="0" fontId="5" fillId="0" borderId="62" xfId="2" applyFont="1" applyBorder="1" applyAlignment="1">
      <alignment horizontal="justify" vertical="center" wrapText="1"/>
    </xf>
    <xf numFmtId="9" fontId="5" fillId="0" borderId="60" xfId="5" applyFont="1" applyBorder="1" applyAlignment="1">
      <alignment horizontal="center" vertical="center" wrapText="1"/>
    </xf>
    <xf numFmtId="165" fontId="17" fillId="0" borderId="60" xfId="4" applyNumberFormat="1" applyFont="1" applyFill="1" applyBorder="1" applyAlignment="1">
      <alignment horizontal="center" vertical="center"/>
    </xf>
    <xf numFmtId="164" fontId="5" fillId="0" borderId="60" xfId="2" applyNumberFormat="1" applyFont="1" applyBorder="1" applyAlignment="1">
      <alignment horizontal="center" vertical="center" wrapText="1"/>
    </xf>
    <xf numFmtId="2" fontId="5" fillId="0" borderId="60" xfId="2" applyNumberFormat="1" applyFont="1" applyBorder="1" applyAlignment="1">
      <alignment vertical="center" wrapText="1"/>
    </xf>
    <xf numFmtId="166" fontId="5" fillId="0" borderId="60" xfId="2" applyNumberFormat="1" applyFont="1" applyBorder="1" applyAlignment="1">
      <alignment horizontal="center" vertical="center" wrapText="1"/>
    </xf>
    <xf numFmtId="166" fontId="5" fillId="0" borderId="60" xfId="2" applyNumberFormat="1" applyFont="1" applyBorder="1" applyAlignment="1">
      <alignment vertical="center" wrapText="1"/>
    </xf>
    <xf numFmtId="9" fontId="5" fillId="0" borderId="65" xfId="2" applyNumberFormat="1" applyFont="1" applyBorder="1" applyAlignment="1">
      <alignment vertical="center" wrapText="1"/>
    </xf>
    <xf numFmtId="165" fontId="5" fillId="0" borderId="60" xfId="4" applyNumberFormat="1" applyFont="1" applyFill="1" applyBorder="1" applyAlignment="1">
      <alignment horizontal="right" vertical="center"/>
    </xf>
    <xf numFmtId="0" fontId="5" fillId="0" borderId="60" xfId="2" applyFont="1" applyBorder="1" applyAlignment="1">
      <alignment horizontal="center" vertical="center" wrapText="1"/>
    </xf>
    <xf numFmtId="165" fontId="17" fillId="0" borderId="60" xfId="4" applyNumberFormat="1" applyFont="1" applyFill="1" applyBorder="1" applyAlignment="1">
      <alignment horizontal="right" vertical="center"/>
    </xf>
    <xf numFmtId="0" fontId="15" fillId="0" borderId="69" xfId="3" applyFont="1" applyFill="1" applyBorder="1" applyAlignment="1">
      <alignment horizontal="center" vertical="center" wrapText="1"/>
    </xf>
    <xf numFmtId="0" fontId="15" fillId="0" borderId="70" xfId="3" applyFont="1" applyFill="1" applyBorder="1" applyAlignment="1">
      <alignment horizontal="center" vertical="center" wrapText="1"/>
    </xf>
    <xf numFmtId="0" fontId="15" fillId="0" borderId="71" xfId="3" applyFont="1" applyFill="1" applyBorder="1" applyAlignment="1">
      <alignment horizontal="center" vertical="center" wrapText="1"/>
    </xf>
    <xf numFmtId="0" fontId="15" fillId="0" borderId="69" xfId="3" applyFont="1" applyBorder="1" applyAlignment="1">
      <alignment horizontal="center" vertical="center" wrapText="1"/>
    </xf>
    <xf numFmtId="0" fontId="15" fillId="0" borderId="70" xfId="3" applyFont="1" applyBorder="1" applyAlignment="1">
      <alignment horizontal="center" vertical="center" wrapText="1"/>
    </xf>
    <xf numFmtId="0" fontId="15" fillId="0" borderId="71" xfId="3" applyFont="1" applyBorder="1" applyAlignment="1">
      <alignment horizontal="center" vertical="center" wrapText="1"/>
    </xf>
    <xf numFmtId="0" fontId="2" fillId="0" borderId="60" xfId="3" applyFont="1" applyFill="1" applyBorder="1" applyAlignment="1">
      <alignment horizontal="center" vertical="center" wrapText="1"/>
    </xf>
    <xf numFmtId="0" fontId="5" fillId="0" borderId="60" xfId="2" applyFont="1" applyFill="1" applyBorder="1" applyAlignment="1">
      <alignment horizontal="center" vertical="center" wrapText="1"/>
    </xf>
    <xf numFmtId="165" fontId="5" fillId="0" borderId="60" xfId="4" applyNumberFormat="1" applyFont="1" applyFill="1" applyBorder="1" applyAlignment="1">
      <alignment horizontal="right" vertical="center" wrapText="1"/>
    </xf>
  </cellXfs>
  <cellStyles count="6">
    <cellStyle name="Moneda 2" xfId="4"/>
    <cellStyle name="Normal" xfId="0" builtinId="0"/>
    <cellStyle name="Normal 2" xfId="2"/>
    <cellStyle name="Normal 2 2" xfId="3"/>
    <cellStyle name="Porcentaje" xfId="1"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11</xdr:row>
      <xdr:rowOff>213360</xdr:rowOff>
    </xdr:to>
    <xdr:sp macro="" textlink="">
      <xdr:nvSpPr>
        <xdr:cNvPr id="1034" name="Rectangle 1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3" name="AutoShape 10"/>
        <xdr:cNvSpPr>
          <a:spLocks noChangeArrowheads="1"/>
        </xdr:cNvSpPr>
      </xdr:nvSpPr>
      <xdr:spPr bwMode="auto">
        <a:xfrm>
          <a:off x="0" y="0"/>
          <a:ext cx="8351520" cy="6644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4" name="AutoShape 10"/>
        <xdr:cNvSpPr>
          <a:spLocks noChangeArrowheads="1"/>
        </xdr:cNvSpPr>
      </xdr:nvSpPr>
      <xdr:spPr bwMode="auto">
        <a:xfrm>
          <a:off x="0" y="0"/>
          <a:ext cx="8351520" cy="66446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5" name="AutoShape 10"/>
        <xdr:cNvSpPr>
          <a:spLocks noChangeArrowheads="1"/>
        </xdr:cNvSpPr>
      </xdr:nvSpPr>
      <xdr:spPr bwMode="auto">
        <a:xfrm>
          <a:off x="0" y="0"/>
          <a:ext cx="8351520" cy="6644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6"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7"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8"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9"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0"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1" name="AutoShape 10"/>
        <xdr:cNvSpPr>
          <a:spLocks noChangeArrowheads="1"/>
        </xdr:cNvSpPr>
      </xdr:nvSpPr>
      <xdr:spPr bwMode="auto">
        <a:xfrm>
          <a:off x="0" y="0"/>
          <a:ext cx="8351520" cy="9151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2" name="AutoShape 10"/>
        <xdr:cNvSpPr>
          <a:spLocks noChangeArrowheads="1"/>
        </xdr:cNvSpPr>
      </xdr:nvSpPr>
      <xdr:spPr bwMode="auto">
        <a:xfrm>
          <a:off x="0" y="0"/>
          <a:ext cx="8351520" cy="10424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3" name="AutoShape 10"/>
        <xdr:cNvSpPr>
          <a:spLocks noChangeArrowheads="1"/>
        </xdr:cNvSpPr>
      </xdr:nvSpPr>
      <xdr:spPr bwMode="auto">
        <a:xfrm>
          <a:off x="0" y="0"/>
          <a:ext cx="8351520" cy="104241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4" name="AutoShape 10"/>
        <xdr:cNvSpPr>
          <a:spLocks noChangeArrowheads="1"/>
        </xdr:cNvSpPr>
      </xdr:nvSpPr>
      <xdr:spPr bwMode="auto">
        <a:xfrm>
          <a:off x="0" y="0"/>
          <a:ext cx="8351520" cy="104241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5" name="AutoShape 10"/>
        <xdr:cNvSpPr>
          <a:spLocks noChangeArrowheads="1"/>
        </xdr:cNvSpPr>
      </xdr:nvSpPr>
      <xdr:spPr bwMode="auto">
        <a:xfrm>
          <a:off x="0" y="0"/>
          <a:ext cx="8351520" cy="10424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16" name="AutoShape 10"/>
        <xdr:cNvSpPr>
          <a:spLocks noChangeArrowheads="1"/>
        </xdr:cNvSpPr>
      </xdr:nvSpPr>
      <xdr:spPr bwMode="auto">
        <a:xfrm>
          <a:off x="0" y="0"/>
          <a:ext cx="8115300" cy="234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17"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18"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19"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20" name="AutoShape 10"/>
        <xdr:cNvSpPr>
          <a:spLocks noChangeArrowheads="1"/>
        </xdr:cNvSpPr>
      </xdr:nvSpPr>
      <xdr:spPr bwMode="auto">
        <a:xfrm>
          <a:off x="0" y="0"/>
          <a:ext cx="8115300" cy="1046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11</xdr:row>
      <xdr:rowOff>266700</xdr:rowOff>
    </xdr:to>
    <xdr:sp macro="" textlink="">
      <xdr:nvSpPr>
        <xdr:cNvPr id="21" name="AutoShape 10"/>
        <xdr:cNvSpPr>
          <a:spLocks noChangeArrowheads="1"/>
        </xdr:cNvSpPr>
      </xdr:nvSpPr>
      <xdr:spPr bwMode="auto">
        <a:xfrm>
          <a:off x="0" y="0"/>
          <a:ext cx="8115300" cy="104679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8</xdr:row>
      <xdr:rowOff>1097280</xdr:rowOff>
    </xdr:to>
    <xdr:sp macro="" textlink="">
      <xdr:nvSpPr>
        <xdr:cNvPr id="2052"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3" name="AutoShape 4"/>
        <xdr:cNvSpPr>
          <a:spLocks noChangeArrowheads="1"/>
        </xdr:cNvSpPr>
      </xdr:nvSpPr>
      <xdr:spPr bwMode="auto">
        <a:xfrm>
          <a:off x="0" y="0"/>
          <a:ext cx="7886700" cy="7086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4" name="AutoShape 4"/>
        <xdr:cNvSpPr>
          <a:spLocks noChangeArrowheads="1"/>
        </xdr:cNvSpPr>
      </xdr:nvSpPr>
      <xdr:spPr bwMode="auto">
        <a:xfrm>
          <a:off x="0" y="0"/>
          <a:ext cx="788670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5" name="AutoShape 4"/>
        <xdr:cNvSpPr>
          <a:spLocks noChangeArrowheads="1"/>
        </xdr:cNvSpPr>
      </xdr:nvSpPr>
      <xdr:spPr bwMode="auto">
        <a:xfrm>
          <a:off x="0" y="0"/>
          <a:ext cx="7886700" cy="7086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6"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7"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8"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9"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0"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1" name="AutoShape 4"/>
        <xdr:cNvSpPr>
          <a:spLocks noChangeArrowheads="1"/>
        </xdr:cNvSpPr>
      </xdr:nvSpPr>
      <xdr:spPr bwMode="auto">
        <a:xfrm>
          <a:off x="0" y="0"/>
          <a:ext cx="7886700" cy="9014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2" name="AutoShape 4"/>
        <xdr:cNvSpPr>
          <a:spLocks noChangeArrowheads="1"/>
        </xdr:cNvSpPr>
      </xdr:nvSpPr>
      <xdr:spPr bwMode="auto">
        <a:xfrm>
          <a:off x="0" y="0"/>
          <a:ext cx="7886700" cy="9014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3" name="AutoShape 4"/>
        <xdr:cNvSpPr>
          <a:spLocks noChangeArrowheads="1"/>
        </xdr:cNvSpPr>
      </xdr:nvSpPr>
      <xdr:spPr bwMode="auto">
        <a:xfrm>
          <a:off x="0" y="0"/>
          <a:ext cx="788670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4" name="AutoShape 4"/>
        <xdr:cNvSpPr>
          <a:spLocks noChangeArrowheads="1"/>
        </xdr:cNvSpPr>
      </xdr:nvSpPr>
      <xdr:spPr bwMode="auto">
        <a:xfrm>
          <a:off x="0" y="0"/>
          <a:ext cx="788670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5" name="AutoShape 4"/>
        <xdr:cNvSpPr>
          <a:spLocks noChangeArrowheads="1"/>
        </xdr:cNvSpPr>
      </xdr:nvSpPr>
      <xdr:spPr bwMode="auto">
        <a:xfrm>
          <a:off x="0" y="0"/>
          <a:ext cx="7886700" cy="9014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16" name="AutoShape 4"/>
        <xdr:cNvSpPr>
          <a:spLocks noChangeArrowheads="1"/>
        </xdr:cNvSpPr>
      </xdr:nvSpPr>
      <xdr:spPr bwMode="auto">
        <a:xfrm>
          <a:off x="0" y="0"/>
          <a:ext cx="7886700" cy="9010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17" name="AutoShape 4"/>
        <xdr:cNvSpPr>
          <a:spLocks noChangeArrowheads="1"/>
        </xdr:cNvSpPr>
      </xdr:nvSpPr>
      <xdr:spPr bwMode="auto">
        <a:xfrm>
          <a:off x="0" y="0"/>
          <a:ext cx="7886700" cy="901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18" name="AutoShape 4"/>
        <xdr:cNvSpPr>
          <a:spLocks noChangeArrowheads="1"/>
        </xdr:cNvSpPr>
      </xdr:nvSpPr>
      <xdr:spPr bwMode="auto">
        <a:xfrm>
          <a:off x="0" y="0"/>
          <a:ext cx="7886700" cy="901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19" name="AutoShape 4"/>
        <xdr:cNvSpPr>
          <a:spLocks noChangeArrowheads="1"/>
        </xdr:cNvSpPr>
      </xdr:nvSpPr>
      <xdr:spPr bwMode="auto">
        <a:xfrm>
          <a:off x="0" y="0"/>
          <a:ext cx="7886700" cy="901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20" name="AutoShape 4"/>
        <xdr:cNvSpPr>
          <a:spLocks noChangeArrowheads="1"/>
        </xdr:cNvSpPr>
      </xdr:nvSpPr>
      <xdr:spPr bwMode="auto">
        <a:xfrm>
          <a:off x="0" y="0"/>
          <a:ext cx="7886700" cy="9010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21" name="AutoShape 4"/>
        <xdr:cNvSpPr>
          <a:spLocks noChangeArrowheads="1"/>
        </xdr:cNvSpPr>
      </xdr:nvSpPr>
      <xdr:spPr bwMode="auto">
        <a:xfrm>
          <a:off x="0" y="0"/>
          <a:ext cx="7886700" cy="90106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12</xdr:row>
      <xdr:rowOff>723900</xdr:rowOff>
    </xdr:to>
    <xdr:sp macro="" textlink="">
      <xdr:nvSpPr>
        <xdr:cNvPr id="3075"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3" name="AutoShape 3"/>
        <xdr:cNvSpPr>
          <a:spLocks noChangeArrowheads="1"/>
        </xdr:cNvSpPr>
      </xdr:nvSpPr>
      <xdr:spPr bwMode="auto">
        <a:xfrm>
          <a:off x="0" y="0"/>
          <a:ext cx="8115300" cy="4495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4"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5" name="AutoShape 3"/>
        <xdr:cNvSpPr>
          <a:spLocks noChangeArrowheads="1"/>
        </xdr:cNvSpPr>
      </xdr:nvSpPr>
      <xdr:spPr bwMode="auto">
        <a:xfrm>
          <a:off x="0" y="0"/>
          <a:ext cx="8115300" cy="4495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6"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7"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8"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9"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0"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1" name="AutoShape 3"/>
        <xdr:cNvSpPr>
          <a:spLocks noChangeArrowheads="1"/>
        </xdr:cNvSpPr>
      </xdr:nvSpPr>
      <xdr:spPr bwMode="auto">
        <a:xfrm>
          <a:off x="0" y="0"/>
          <a:ext cx="8115300" cy="996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2" name="AutoShape 3"/>
        <xdr:cNvSpPr>
          <a:spLocks noChangeArrowheads="1"/>
        </xdr:cNvSpPr>
      </xdr:nvSpPr>
      <xdr:spPr bwMode="auto">
        <a:xfrm>
          <a:off x="0" y="0"/>
          <a:ext cx="8115300" cy="996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3" name="AutoShape 3"/>
        <xdr:cNvSpPr>
          <a:spLocks noChangeArrowheads="1"/>
        </xdr:cNvSpPr>
      </xdr:nvSpPr>
      <xdr:spPr bwMode="auto">
        <a:xfrm>
          <a:off x="0" y="0"/>
          <a:ext cx="8115300" cy="99669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4" name="AutoShape 3"/>
        <xdr:cNvSpPr>
          <a:spLocks noChangeArrowheads="1"/>
        </xdr:cNvSpPr>
      </xdr:nvSpPr>
      <xdr:spPr bwMode="auto">
        <a:xfrm>
          <a:off x="0" y="0"/>
          <a:ext cx="8115300" cy="99669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5" name="AutoShape 3"/>
        <xdr:cNvSpPr>
          <a:spLocks noChangeArrowheads="1"/>
        </xdr:cNvSpPr>
      </xdr:nvSpPr>
      <xdr:spPr bwMode="auto">
        <a:xfrm>
          <a:off x="0" y="0"/>
          <a:ext cx="8115300" cy="996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6" name="AutoShape 3"/>
        <xdr:cNvSpPr>
          <a:spLocks noChangeArrowheads="1"/>
        </xdr:cNvSpPr>
      </xdr:nvSpPr>
      <xdr:spPr bwMode="auto">
        <a:xfrm>
          <a:off x="0" y="0"/>
          <a:ext cx="8115300" cy="996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7" name="AutoShape 3"/>
        <xdr:cNvSpPr>
          <a:spLocks noChangeArrowheads="1"/>
        </xdr:cNvSpPr>
      </xdr:nvSpPr>
      <xdr:spPr bwMode="auto">
        <a:xfrm>
          <a:off x="0" y="0"/>
          <a:ext cx="8115300" cy="996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8" name="AutoShape 3"/>
        <xdr:cNvSpPr>
          <a:spLocks noChangeArrowheads="1"/>
        </xdr:cNvSpPr>
      </xdr:nvSpPr>
      <xdr:spPr bwMode="auto">
        <a:xfrm>
          <a:off x="0" y="0"/>
          <a:ext cx="8115300" cy="996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9" name="AutoShape 3"/>
        <xdr:cNvSpPr>
          <a:spLocks noChangeArrowheads="1"/>
        </xdr:cNvSpPr>
      </xdr:nvSpPr>
      <xdr:spPr bwMode="auto">
        <a:xfrm>
          <a:off x="0" y="0"/>
          <a:ext cx="8115300" cy="996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20" name="AutoShape 3"/>
        <xdr:cNvSpPr>
          <a:spLocks noChangeArrowheads="1"/>
        </xdr:cNvSpPr>
      </xdr:nvSpPr>
      <xdr:spPr bwMode="auto">
        <a:xfrm>
          <a:off x="0" y="0"/>
          <a:ext cx="8115300" cy="996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21" name="AutoShape 3"/>
        <xdr:cNvSpPr>
          <a:spLocks noChangeArrowheads="1"/>
        </xdr:cNvSpPr>
      </xdr:nvSpPr>
      <xdr:spPr bwMode="auto">
        <a:xfrm>
          <a:off x="0" y="0"/>
          <a:ext cx="8115300" cy="113633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11</xdr:row>
      <xdr:rowOff>762000</xdr:rowOff>
    </xdr:to>
    <xdr:sp macro="" textlink="">
      <xdr:nvSpPr>
        <xdr:cNvPr id="4099"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3" name="AutoShape 3"/>
        <xdr:cNvSpPr>
          <a:spLocks noChangeArrowheads="1"/>
        </xdr:cNvSpPr>
      </xdr:nvSpPr>
      <xdr:spPr bwMode="auto">
        <a:xfrm>
          <a:off x="0" y="0"/>
          <a:ext cx="8016240" cy="615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4" name="AutoShape 3"/>
        <xdr:cNvSpPr>
          <a:spLocks noChangeArrowheads="1"/>
        </xdr:cNvSpPr>
      </xdr:nvSpPr>
      <xdr:spPr bwMode="auto">
        <a:xfrm>
          <a:off x="0" y="0"/>
          <a:ext cx="8016240" cy="61569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5" name="AutoShape 3"/>
        <xdr:cNvSpPr>
          <a:spLocks noChangeArrowheads="1"/>
        </xdr:cNvSpPr>
      </xdr:nvSpPr>
      <xdr:spPr bwMode="auto">
        <a:xfrm>
          <a:off x="0" y="0"/>
          <a:ext cx="8016240" cy="6339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6"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7"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8"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9"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0"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1" name="AutoShape 3"/>
        <xdr:cNvSpPr>
          <a:spLocks noChangeArrowheads="1"/>
        </xdr:cNvSpPr>
      </xdr:nvSpPr>
      <xdr:spPr bwMode="auto">
        <a:xfrm>
          <a:off x="0" y="0"/>
          <a:ext cx="8016240" cy="8275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2" name="AutoShape 3"/>
        <xdr:cNvSpPr>
          <a:spLocks noChangeArrowheads="1"/>
        </xdr:cNvSpPr>
      </xdr:nvSpPr>
      <xdr:spPr bwMode="auto">
        <a:xfrm>
          <a:off x="0" y="0"/>
          <a:ext cx="8016240" cy="10698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3" name="AutoShape 3"/>
        <xdr:cNvSpPr>
          <a:spLocks noChangeArrowheads="1"/>
        </xdr:cNvSpPr>
      </xdr:nvSpPr>
      <xdr:spPr bwMode="auto">
        <a:xfrm>
          <a:off x="0" y="0"/>
          <a:ext cx="8016240" cy="106984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4" name="AutoShape 3"/>
        <xdr:cNvSpPr>
          <a:spLocks noChangeArrowheads="1"/>
        </xdr:cNvSpPr>
      </xdr:nvSpPr>
      <xdr:spPr bwMode="auto">
        <a:xfrm>
          <a:off x="0" y="0"/>
          <a:ext cx="8016240" cy="106984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5" name="AutoShape 3"/>
        <xdr:cNvSpPr>
          <a:spLocks noChangeArrowheads="1"/>
        </xdr:cNvSpPr>
      </xdr:nvSpPr>
      <xdr:spPr bwMode="auto">
        <a:xfrm>
          <a:off x="0" y="0"/>
          <a:ext cx="8016240" cy="10698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16" name="AutoShape 3"/>
        <xdr:cNvSpPr>
          <a:spLocks noChangeArrowheads="1"/>
        </xdr:cNvSpPr>
      </xdr:nvSpPr>
      <xdr:spPr bwMode="auto">
        <a:xfrm>
          <a:off x="0" y="0"/>
          <a:ext cx="8020050" cy="106965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17" name="AutoShape 3"/>
        <xdr:cNvSpPr>
          <a:spLocks noChangeArrowheads="1"/>
        </xdr:cNvSpPr>
      </xdr:nvSpPr>
      <xdr:spPr bwMode="auto">
        <a:xfrm>
          <a:off x="0" y="0"/>
          <a:ext cx="8020050" cy="10696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18" name="AutoShape 3"/>
        <xdr:cNvSpPr>
          <a:spLocks noChangeArrowheads="1"/>
        </xdr:cNvSpPr>
      </xdr:nvSpPr>
      <xdr:spPr bwMode="auto">
        <a:xfrm>
          <a:off x="0" y="0"/>
          <a:ext cx="8020050" cy="10696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19" name="AutoShape 3"/>
        <xdr:cNvSpPr>
          <a:spLocks noChangeArrowheads="1"/>
        </xdr:cNvSpPr>
      </xdr:nvSpPr>
      <xdr:spPr bwMode="auto">
        <a:xfrm>
          <a:off x="0" y="0"/>
          <a:ext cx="8020050" cy="10696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20" name="AutoShape 3"/>
        <xdr:cNvSpPr>
          <a:spLocks noChangeArrowheads="1"/>
        </xdr:cNvSpPr>
      </xdr:nvSpPr>
      <xdr:spPr bwMode="auto">
        <a:xfrm>
          <a:off x="0" y="0"/>
          <a:ext cx="8020050" cy="106965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752475</xdr:rowOff>
    </xdr:to>
    <xdr:sp macro="" textlink="">
      <xdr:nvSpPr>
        <xdr:cNvPr id="21" name="AutoShape 3"/>
        <xdr:cNvSpPr>
          <a:spLocks noChangeArrowheads="1"/>
        </xdr:cNvSpPr>
      </xdr:nvSpPr>
      <xdr:spPr bwMode="auto">
        <a:xfrm>
          <a:off x="0" y="0"/>
          <a:ext cx="8020050" cy="118014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9</xdr:row>
      <xdr:rowOff>1028700</xdr:rowOff>
    </xdr:to>
    <xdr:sp macro="" textlink="">
      <xdr:nvSpPr>
        <xdr:cNvPr id="5123"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3" name="AutoShape 3"/>
        <xdr:cNvSpPr>
          <a:spLocks noChangeArrowheads="1"/>
        </xdr:cNvSpPr>
      </xdr:nvSpPr>
      <xdr:spPr bwMode="auto">
        <a:xfrm>
          <a:off x="0" y="0"/>
          <a:ext cx="7978140" cy="9845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4" name="AutoShape 3"/>
        <xdr:cNvSpPr>
          <a:spLocks noChangeArrowheads="1"/>
        </xdr:cNvSpPr>
      </xdr:nvSpPr>
      <xdr:spPr bwMode="auto">
        <a:xfrm>
          <a:off x="0" y="0"/>
          <a:ext cx="7978140" cy="98450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5" name="AutoShape 3"/>
        <xdr:cNvSpPr>
          <a:spLocks noChangeArrowheads="1"/>
        </xdr:cNvSpPr>
      </xdr:nvSpPr>
      <xdr:spPr bwMode="auto">
        <a:xfrm>
          <a:off x="0" y="0"/>
          <a:ext cx="7978140" cy="1002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6"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7"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8"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9"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0"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1" name="AutoShape 3"/>
        <xdr:cNvSpPr>
          <a:spLocks noChangeArrowheads="1"/>
        </xdr:cNvSpPr>
      </xdr:nvSpPr>
      <xdr:spPr bwMode="auto">
        <a:xfrm>
          <a:off x="0" y="0"/>
          <a:ext cx="7978140" cy="1145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2" name="AutoShape 3"/>
        <xdr:cNvSpPr>
          <a:spLocks noChangeArrowheads="1"/>
        </xdr:cNvSpPr>
      </xdr:nvSpPr>
      <xdr:spPr bwMode="auto">
        <a:xfrm>
          <a:off x="0" y="0"/>
          <a:ext cx="7978140" cy="1197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3" name="AutoShape 3"/>
        <xdr:cNvSpPr>
          <a:spLocks noChangeArrowheads="1"/>
        </xdr:cNvSpPr>
      </xdr:nvSpPr>
      <xdr:spPr bwMode="auto">
        <a:xfrm>
          <a:off x="0" y="0"/>
          <a:ext cx="7978140" cy="11971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4" name="AutoShape 3"/>
        <xdr:cNvSpPr>
          <a:spLocks noChangeArrowheads="1"/>
        </xdr:cNvSpPr>
      </xdr:nvSpPr>
      <xdr:spPr bwMode="auto">
        <a:xfrm>
          <a:off x="0" y="0"/>
          <a:ext cx="7978140" cy="11971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5" name="AutoShape 3"/>
        <xdr:cNvSpPr>
          <a:spLocks noChangeArrowheads="1"/>
        </xdr:cNvSpPr>
      </xdr:nvSpPr>
      <xdr:spPr bwMode="auto">
        <a:xfrm>
          <a:off x="0" y="0"/>
          <a:ext cx="7978140" cy="1197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6" name="AutoShape 3"/>
        <xdr:cNvSpPr>
          <a:spLocks noChangeArrowheads="1"/>
        </xdr:cNvSpPr>
      </xdr:nvSpPr>
      <xdr:spPr bwMode="auto">
        <a:xfrm>
          <a:off x="0" y="0"/>
          <a:ext cx="7981950" cy="1197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7" name="AutoShape 3"/>
        <xdr:cNvSpPr>
          <a:spLocks noChangeArrowheads="1"/>
        </xdr:cNvSpPr>
      </xdr:nvSpPr>
      <xdr:spPr bwMode="auto">
        <a:xfrm>
          <a:off x="0" y="0"/>
          <a:ext cx="7981950" cy="1197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8" name="AutoShape 3"/>
        <xdr:cNvSpPr>
          <a:spLocks noChangeArrowheads="1"/>
        </xdr:cNvSpPr>
      </xdr:nvSpPr>
      <xdr:spPr bwMode="auto">
        <a:xfrm>
          <a:off x="0" y="0"/>
          <a:ext cx="7981950" cy="1197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9" name="AutoShape 3"/>
        <xdr:cNvSpPr>
          <a:spLocks noChangeArrowheads="1"/>
        </xdr:cNvSpPr>
      </xdr:nvSpPr>
      <xdr:spPr bwMode="auto">
        <a:xfrm>
          <a:off x="0" y="0"/>
          <a:ext cx="7981950" cy="1197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20" name="AutoShape 3"/>
        <xdr:cNvSpPr>
          <a:spLocks noChangeArrowheads="1"/>
        </xdr:cNvSpPr>
      </xdr:nvSpPr>
      <xdr:spPr bwMode="auto">
        <a:xfrm>
          <a:off x="0" y="0"/>
          <a:ext cx="7981950" cy="1197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21" name="AutoShape 3"/>
        <xdr:cNvSpPr>
          <a:spLocks noChangeArrowheads="1"/>
        </xdr:cNvSpPr>
      </xdr:nvSpPr>
      <xdr:spPr bwMode="auto">
        <a:xfrm>
          <a:off x="0" y="0"/>
          <a:ext cx="7981950" cy="119729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586740</xdr:rowOff>
    </xdr:to>
    <xdr:sp macro="" textlink="">
      <xdr:nvSpPr>
        <xdr:cNvPr id="614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3" name="AutoShape 3"/>
        <xdr:cNvSpPr>
          <a:spLocks noChangeArrowheads="1"/>
        </xdr:cNvSpPr>
      </xdr:nvSpPr>
      <xdr:spPr bwMode="auto">
        <a:xfrm>
          <a:off x="0" y="0"/>
          <a:ext cx="7620000" cy="416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4"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5" name="AutoShape 3"/>
        <xdr:cNvSpPr>
          <a:spLocks noChangeArrowheads="1"/>
        </xdr:cNvSpPr>
      </xdr:nvSpPr>
      <xdr:spPr bwMode="auto">
        <a:xfrm>
          <a:off x="0" y="0"/>
          <a:ext cx="7620000" cy="416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6"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7"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8"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9"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0"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1" name="AutoShape 3"/>
        <xdr:cNvSpPr>
          <a:spLocks noChangeArrowheads="1"/>
        </xdr:cNvSpPr>
      </xdr:nvSpPr>
      <xdr:spPr bwMode="auto">
        <a:xfrm>
          <a:off x="0" y="0"/>
          <a:ext cx="7620000" cy="5265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2" name="AutoShape 3"/>
        <xdr:cNvSpPr>
          <a:spLocks noChangeArrowheads="1"/>
        </xdr:cNvSpPr>
      </xdr:nvSpPr>
      <xdr:spPr bwMode="auto">
        <a:xfrm>
          <a:off x="0" y="0"/>
          <a:ext cx="7620000" cy="9707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3" name="AutoShape 3"/>
        <xdr:cNvSpPr>
          <a:spLocks noChangeArrowheads="1"/>
        </xdr:cNvSpPr>
      </xdr:nvSpPr>
      <xdr:spPr bwMode="auto">
        <a:xfrm>
          <a:off x="0" y="0"/>
          <a:ext cx="7620000" cy="97078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4" name="AutoShape 3"/>
        <xdr:cNvSpPr>
          <a:spLocks noChangeArrowheads="1"/>
        </xdr:cNvSpPr>
      </xdr:nvSpPr>
      <xdr:spPr bwMode="auto">
        <a:xfrm>
          <a:off x="0" y="0"/>
          <a:ext cx="7620000" cy="97078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5" name="AutoShape 3"/>
        <xdr:cNvSpPr>
          <a:spLocks noChangeArrowheads="1"/>
        </xdr:cNvSpPr>
      </xdr:nvSpPr>
      <xdr:spPr bwMode="auto">
        <a:xfrm>
          <a:off x="0" y="0"/>
          <a:ext cx="7620000" cy="9707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6" name="AutoShape 3"/>
        <xdr:cNvSpPr>
          <a:spLocks noChangeArrowheads="1"/>
        </xdr:cNvSpPr>
      </xdr:nvSpPr>
      <xdr:spPr bwMode="auto">
        <a:xfrm>
          <a:off x="0" y="0"/>
          <a:ext cx="7620000" cy="9705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7" name="AutoShape 3"/>
        <xdr:cNvSpPr>
          <a:spLocks noChangeArrowheads="1"/>
        </xdr:cNvSpPr>
      </xdr:nvSpPr>
      <xdr:spPr bwMode="auto">
        <a:xfrm>
          <a:off x="0" y="0"/>
          <a:ext cx="7620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8" name="AutoShape 3"/>
        <xdr:cNvSpPr>
          <a:spLocks noChangeArrowheads="1"/>
        </xdr:cNvSpPr>
      </xdr:nvSpPr>
      <xdr:spPr bwMode="auto">
        <a:xfrm>
          <a:off x="0" y="0"/>
          <a:ext cx="7620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9" name="AutoShape 3"/>
        <xdr:cNvSpPr>
          <a:spLocks noChangeArrowheads="1"/>
        </xdr:cNvSpPr>
      </xdr:nvSpPr>
      <xdr:spPr bwMode="auto">
        <a:xfrm>
          <a:off x="0" y="0"/>
          <a:ext cx="76200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20" name="AutoShape 3"/>
        <xdr:cNvSpPr>
          <a:spLocks noChangeArrowheads="1"/>
        </xdr:cNvSpPr>
      </xdr:nvSpPr>
      <xdr:spPr bwMode="auto">
        <a:xfrm>
          <a:off x="0" y="0"/>
          <a:ext cx="7620000" cy="9705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21" name="AutoShape 3"/>
        <xdr:cNvSpPr>
          <a:spLocks noChangeArrowheads="1"/>
        </xdr:cNvSpPr>
      </xdr:nvSpPr>
      <xdr:spPr bwMode="auto">
        <a:xfrm>
          <a:off x="0" y="0"/>
          <a:ext cx="7620000" cy="97059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22</xdr:row>
      <xdr:rowOff>83820</xdr:rowOff>
    </xdr:to>
    <xdr:sp macro="" textlink="">
      <xdr:nvSpPr>
        <xdr:cNvPr id="7171"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3"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4"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5"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6"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7"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8"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9"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0"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1"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2"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3"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4"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5"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6" name="AutoShape 3"/>
        <xdr:cNvSpPr>
          <a:spLocks noChangeArrowheads="1"/>
        </xdr:cNvSpPr>
      </xdr:nvSpPr>
      <xdr:spPr bwMode="auto">
        <a:xfrm>
          <a:off x="0" y="0"/>
          <a:ext cx="7620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7" name="AutoShape 3"/>
        <xdr:cNvSpPr>
          <a:spLocks noChangeArrowheads="1"/>
        </xdr:cNvSpPr>
      </xdr:nvSpPr>
      <xdr:spPr bwMode="auto">
        <a:xfrm>
          <a:off x="0" y="0"/>
          <a:ext cx="7620000" cy="7839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8" name="AutoShape 3"/>
        <xdr:cNvSpPr>
          <a:spLocks noChangeArrowheads="1"/>
        </xdr:cNvSpPr>
      </xdr:nvSpPr>
      <xdr:spPr bwMode="auto">
        <a:xfrm>
          <a:off x="0" y="0"/>
          <a:ext cx="7620000" cy="7839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9" name="AutoShape 3"/>
        <xdr:cNvSpPr>
          <a:spLocks noChangeArrowheads="1"/>
        </xdr:cNvSpPr>
      </xdr:nvSpPr>
      <xdr:spPr bwMode="auto">
        <a:xfrm>
          <a:off x="0" y="0"/>
          <a:ext cx="7620000" cy="7839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20" name="AutoShape 3"/>
        <xdr:cNvSpPr>
          <a:spLocks noChangeArrowheads="1"/>
        </xdr:cNvSpPr>
      </xdr:nvSpPr>
      <xdr:spPr bwMode="auto">
        <a:xfrm>
          <a:off x="0" y="0"/>
          <a:ext cx="7620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21" name="AutoShape 3"/>
        <xdr:cNvSpPr>
          <a:spLocks noChangeArrowheads="1"/>
        </xdr:cNvSpPr>
      </xdr:nvSpPr>
      <xdr:spPr bwMode="auto">
        <a:xfrm>
          <a:off x="0" y="0"/>
          <a:ext cx="7620000" cy="78390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9550"/>
          <a:ext cx="2886075" cy="666750"/>
        </a:xfrm>
        <a:prstGeom prst="rect">
          <a:avLst/>
        </a:prstGeom>
        <a:noFill/>
      </xdr:spPr>
    </xdr:pic>
    <xdr:clientData fLocksWithSheet="0"/>
  </xdr:twoCellAnchor>
  <xdr:twoCellAnchor>
    <xdr:from>
      <xdr:col>0</xdr:col>
      <xdr:colOff>0</xdr:colOff>
      <xdr:row>1</xdr:row>
      <xdr:rowOff>0</xdr:rowOff>
    </xdr:from>
    <xdr:to>
      <xdr:col>6</xdr:col>
      <xdr:colOff>22860</xdr:colOff>
      <xdr:row>11</xdr:row>
      <xdr:rowOff>213360</xdr:rowOff>
    </xdr:to>
    <xdr:sp macro="" textlink="">
      <xdr:nvSpPr>
        <xdr:cNvPr id="3" name="AutoShape 10"/>
        <xdr:cNvSpPr>
          <a:spLocks noChangeArrowheads="1"/>
        </xdr:cNvSpPr>
      </xdr:nvSpPr>
      <xdr:spPr bwMode="auto">
        <a:xfrm>
          <a:off x="0" y="0"/>
          <a:ext cx="8109585" cy="1041463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4"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5" name="AutoShape 10"/>
        <xdr:cNvSpPr>
          <a:spLocks noChangeArrowheads="1"/>
        </xdr:cNvSpPr>
      </xdr:nvSpPr>
      <xdr:spPr bwMode="auto">
        <a:xfrm>
          <a:off x="0" y="0"/>
          <a:ext cx="8109585" cy="1041463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6"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7"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8"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9"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0"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1" name="AutoShape 10"/>
        <xdr:cNvSpPr>
          <a:spLocks noChangeArrowheads="1"/>
        </xdr:cNvSpPr>
      </xdr:nvSpPr>
      <xdr:spPr bwMode="auto">
        <a:xfrm>
          <a:off x="0" y="0"/>
          <a:ext cx="8109585" cy="1041463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2" name="AutoShape 10"/>
        <xdr:cNvSpPr>
          <a:spLocks noChangeArrowheads="1"/>
        </xdr:cNvSpPr>
      </xdr:nvSpPr>
      <xdr:spPr bwMode="auto">
        <a:xfrm>
          <a:off x="0" y="0"/>
          <a:ext cx="8109585" cy="1041463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3"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4" name="AutoShape 10"/>
        <xdr:cNvSpPr>
          <a:spLocks noChangeArrowheads="1"/>
        </xdr:cNvSpPr>
      </xdr:nvSpPr>
      <xdr:spPr bwMode="auto">
        <a:xfrm>
          <a:off x="0" y="0"/>
          <a:ext cx="8109585" cy="1041463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22860</xdr:colOff>
      <xdr:row>11</xdr:row>
      <xdr:rowOff>213360</xdr:rowOff>
    </xdr:to>
    <xdr:sp macro="" textlink="">
      <xdr:nvSpPr>
        <xdr:cNvPr id="15" name="AutoShape 10"/>
        <xdr:cNvSpPr>
          <a:spLocks noChangeArrowheads="1"/>
        </xdr:cNvSpPr>
      </xdr:nvSpPr>
      <xdr:spPr bwMode="auto">
        <a:xfrm>
          <a:off x="0" y="0"/>
          <a:ext cx="8109585" cy="1041463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28575</xdr:colOff>
      <xdr:row>11</xdr:row>
      <xdr:rowOff>266700</xdr:rowOff>
    </xdr:to>
    <xdr:sp macro="" textlink="">
      <xdr:nvSpPr>
        <xdr:cNvPr id="16" name="AutoShape 10"/>
        <xdr:cNvSpPr>
          <a:spLocks noChangeArrowheads="1"/>
        </xdr:cNvSpPr>
      </xdr:nvSpPr>
      <xdr:spPr bwMode="auto">
        <a:xfrm>
          <a:off x="0" y="0"/>
          <a:ext cx="8115300" cy="1046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28575</xdr:colOff>
      <xdr:row>11</xdr:row>
      <xdr:rowOff>266700</xdr:rowOff>
    </xdr:to>
    <xdr:sp macro="" textlink="">
      <xdr:nvSpPr>
        <xdr:cNvPr id="17"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28575</xdr:colOff>
      <xdr:row>11</xdr:row>
      <xdr:rowOff>266700</xdr:rowOff>
    </xdr:to>
    <xdr:sp macro="" textlink="">
      <xdr:nvSpPr>
        <xdr:cNvPr id="18"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28575</xdr:colOff>
      <xdr:row>11</xdr:row>
      <xdr:rowOff>266700</xdr:rowOff>
    </xdr:to>
    <xdr:sp macro="" textlink="">
      <xdr:nvSpPr>
        <xdr:cNvPr id="19" name="AutoShape 10"/>
        <xdr:cNvSpPr>
          <a:spLocks noChangeArrowheads="1"/>
        </xdr:cNvSpPr>
      </xdr:nvSpPr>
      <xdr:spPr bwMode="auto">
        <a:xfrm>
          <a:off x="0" y="0"/>
          <a:ext cx="8115300"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28575</xdr:colOff>
      <xdr:row>11</xdr:row>
      <xdr:rowOff>266700</xdr:rowOff>
    </xdr:to>
    <xdr:sp macro="" textlink="">
      <xdr:nvSpPr>
        <xdr:cNvPr id="20" name="AutoShape 10"/>
        <xdr:cNvSpPr>
          <a:spLocks noChangeArrowheads="1"/>
        </xdr:cNvSpPr>
      </xdr:nvSpPr>
      <xdr:spPr bwMode="auto">
        <a:xfrm>
          <a:off x="0" y="0"/>
          <a:ext cx="8115300" cy="1046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266700</xdr:colOff>
      <xdr:row>9</xdr:row>
      <xdr:rowOff>2238375</xdr:rowOff>
    </xdr:to>
    <xdr:sp macro="" textlink="">
      <xdr:nvSpPr>
        <xdr:cNvPr id="9227" name="AutoShape 11"/>
        <xdr:cNvSpPr>
          <a:spLocks noChangeArrowheads="1"/>
        </xdr:cNvSpPr>
      </xdr:nvSpPr>
      <xdr:spPr bwMode="auto">
        <a:xfrm>
          <a:off x="0" y="0"/>
          <a:ext cx="7886700" cy="9010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495300</xdr:colOff>
      <xdr:row>11</xdr:row>
      <xdr:rowOff>552450</xdr:rowOff>
    </xdr:to>
    <xdr:sp macro="" textlink="">
      <xdr:nvSpPr>
        <xdr:cNvPr id="9228" name="AutoShape 12"/>
        <xdr:cNvSpPr>
          <a:spLocks noChangeArrowheads="1"/>
        </xdr:cNvSpPr>
      </xdr:nvSpPr>
      <xdr:spPr bwMode="auto">
        <a:xfrm>
          <a:off x="0" y="0"/>
          <a:ext cx="8115300" cy="104679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121920</xdr:colOff>
      <xdr:row>1</xdr:row>
      <xdr:rowOff>22860</xdr:rowOff>
    </xdr:from>
    <xdr:to>
      <xdr:col>2</xdr:col>
      <xdr:colOff>632460</xdr:colOff>
      <xdr:row>1</xdr:row>
      <xdr:rowOff>704850</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220980"/>
          <a:ext cx="310134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0"/>
  <sheetViews>
    <sheetView tabSelected="1" zoomScale="63" zoomScaleNormal="63" workbookViewId="0">
      <selection activeCell="M10" sqref="M10"/>
    </sheetView>
  </sheetViews>
  <sheetFormatPr baseColWidth="10" defaultColWidth="15.140625" defaultRowHeight="15" customHeight="1" x14ac:dyDescent="0.25"/>
  <cols>
    <col min="1" max="1" width="18.42578125" customWidth="1"/>
    <col min="2" max="2" width="17.28515625" customWidth="1"/>
    <col min="3" max="3" width="16.28515625" customWidth="1"/>
    <col min="4" max="4" width="22.28515625" customWidth="1"/>
    <col min="5" max="5" width="21.42578125" customWidth="1"/>
    <col min="6" max="6" width="25.5703125" customWidth="1"/>
    <col min="7" max="7" width="8.140625" customWidth="1"/>
    <col min="8" max="8" width="16.7109375" customWidth="1"/>
    <col min="9" max="9" width="10.140625" customWidth="1"/>
    <col min="10" max="10" width="12.7109375" customWidth="1"/>
    <col min="11" max="11" width="13.7109375" customWidth="1"/>
    <col min="12" max="12" width="15.5703125" customWidth="1"/>
    <col min="13" max="13" width="86" customWidth="1"/>
    <col min="14" max="14" width="56.140625" customWidth="1"/>
    <col min="15" max="15" width="18.42578125" customWidth="1"/>
    <col min="16" max="16" width="15.5703125" customWidth="1"/>
    <col min="17" max="17" width="13.285156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30" t="s">
        <v>0</v>
      </c>
      <c r="E2" s="531"/>
      <c r="F2" s="531"/>
      <c r="G2" s="531"/>
      <c r="H2" s="531"/>
      <c r="I2" s="531"/>
      <c r="J2" s="531"/>
      <c r="K2" s="531"/>
      <c r="L2" s="531"/>
      <c r="M2" s="531"/>
      <c r="N2" s="532"/>
      <c r="O2" s="530" t="s">
        <v>1</v>
      </c>
      <c r="P2" s="531"/>
      <c r="Q2" s="532"/>
    </row>
    <row r="3" spans="1:17" ht="14.25" customHeight="1" x14ac:dyDescent="0.25">
      <c r="A3" s="1"/>
      <c r="B3" s="1"/>
      <c r="C3" s="1"/>
      <c r="D3" s="1"/>
      <c r="E3" s="1"/>
      <c r="F3" s="2"/>
      <c r="G3" s="1"/>
      <c r="H3" s="1"/>
      <c r="I3" s="3"/>
      <c r="J3" s="3"/>
      <c r="K3" s="4"/>
      <c r="M3" s="1"/>
      <c r="N3" s="1"/>
      <c r="O3" s="1"/>
    </row>
    <row r="4" spans="1:17" ht="14.25" customHeight="1" thickBot="1" x14ac:dyDescent="0.3">
      <c r="A4" s="539" t="s">
        <v>2</v>
      </c>
      <c r="B4" s="540"/>
      <c r="C4" s="541"/>
      <c r="D4" s="546" t="s">
        <v>441</v>
      </c>
      <c r="E4" s="547"/>
      <c r="F4" s="2"/>
      <c r="G4" s="1"/>
      <c r="H4" s="1"/>
      <c r="I4" s="3"/>
      <c r="J4" s="3"/>
      <c r="K4" s="4"/>
      <c r="M4" s="1"/>
      <c r="N4" s="1"/>
      <c r="O4" s="1"/>
    </row>
    <row r="5" spans="1:17" ht="83.2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59.6" customHeight="1" x14ac:dyDescent="0.25">
      <c r="A6" s="542" t="s">
        <v>20</v>
      </c>
      <c r="B6" s="551" t="s">
        <v>21</v>
      </c>
      <c r="C6" s="534">
        <v>0.4</v>
      </c>
      <c r="D6" s="13" t="s">
        <v>22</v>
      </c>
      <c r="E6" s="14" t="s">
        <v>23</v>
      </c>
      <c r="F6" s="14" t="s">
        <v>24</v>
      </c>
      <c r="G6" s="14">
        <v>358</v>
      </c>
      <c r="H6" s="15">
        <v>0.4</v>
      </c>
      <c r="I6" s="16">
        <v>42767</v>
      </c>
      <c r="J6" s="16">
        <v>43099</v>
      </c>
      <c r="K6" s="17">
        <v>735839000</v>
      </c>
      <c r="L6" s="488">
        <f>9/358</f>
        <v>2.5139664804469275E-2</v>
      </c>
      <c r="M6" s="255" t="s">
        <v>396</v>
      </c>
      <c r="N6" s="504"/>
      <c r="O6" s="13"/>
      <c r="P6" s="534">
        <f>+(L6*H6)+(L7*H7)+(L8*H8)+(L9*H9)</f>
        <v>4.0341580207502004E-2</v>
      </c>
      <c r="Q6" s="538">
        <f>+(P6*C6)+(P10*C10)+(P11*C11)</f>
        <v>0.11363663208300079</v>
      </c>
    </row>
    <row r="7" spans="1:17" ht="64.900000000000006" customHeight="1" x14ac:dyDescent="0.25">
      <c r="A7" s="543"/>
      <c r="B7" s="527"/>
      <c r="C7" s="527"/>
      <c r="D7" s="20" t="s">
        <v>25</v>
      </c>
      <c r="E7" s="548" t="s">
        <v>26</v>
      </c>
      <c r="F7" s="22" t="s">
        <v>27</v>
      </c>
      <c r="G7" s="22">
        <v>350</v>
      </c>
      <c r="H7" s="23">
        <v>0.2</v>
      </c>
      <c r="I7" s="24">
        <v>42767</v>
      </c>
      <c r="J7" s="24">
        <v>43099</v>
      </c>
      <c r="K7" s="25">
        <v>83600000</v>
      </c>
      <c r="L7" s="489">
        <f>53/350</f>
        <v>0.15142857142857144</v>
      </c>
      <c r="M7" s="153" t="s">
        <v>397</v>
      </c>
      <c r="N7" s="236"/>
      <c r="O7" s="20"/>
      <c r="P7" s="527"/>
      <c r="Q7" s="536"/>
    </row>
    <row r="8" spans="1:17" ht="69" customHeight="1" x14ac:dyDescent="0.25">
      <c r="A8" s="543"/>
      <c r="B8" s="527"/>
      <c r="C8" s="527"/>
      <c r="D8" s="20" t="s">
        <v>28</v>
      </c>
      <c r="E8" s="527"/>
      <c r="F8" s="27" t="s">
        <v>29</v>
      </c>
      <c r="G8" s="22">
        <v>9</v>
      </c>
      <c r="H8" s="23">
        <v>0.2</v>
      </c>
      <c r="I8" s="24">
        <v>42767</v>
      </c>
      <c r="J8" s="24">
        <v>43099</v>
      </c>
      <c r="K8" s="533">
        <v>95384042</v>
      </c>
      <c r="L8" s="23"/>
      <c r="M8" s="153"/>
      <c r="N8" s="236"/>
      <c r="O8" s="20"/>
      <c r="P8" s="527"/>
      <c r="Q8" s="536"/>
    </row>
    <row r="9" spans="1:17" ht="79.150000000000006" customHeight="1" x14ac:dyDescent="0.25">
      <c r="A9" s="543"/>
      <c r="B9" s="528"/>
      <c r="C9" s="528"/>
      <c r="D9" s="20" t="s">
        <v>30</v>
      </c>
      <c r="E9" s="528"/>
      <c r="F9" s="27" t="s">
        <v>31</v>
      </c>
      <c r="G9" s="22">
        <v>30</v>
      </c>
      <c r="H9" s="23">
        <v>0.2</v>
      </c>
      <c r="I9" s="24">
        <v>42767</v>
      </c>
      <c r="J9" s="24">
        <v>43099</v>
      </c>
      <c r="K9" s="528"/>
      <c r="L9" s="485"/>
      <c r="M9" s="486"/>
      <c r="N9" s="236"/>
      <c r="O9" s="20"/>
      <c r="P9" s="528"/>
      <c r="Q9" s="536"/>
    </row>
    <row r="10" spans="1:17" ht="178.15" customHeight="1" x14ac:dyDescent="0.25">
      <c r="A10" s="543"/>
      <c r="B10" s="22" t="s">
        <v>32</v>
      </c>
      <c r="C10" s="23">
        <v>0.3</v>
      </c>
      <c r="D10" s="20" t="s">
        <v>33</v>
      </c>
      <c r="E10" s="22" t="s">
        <v>34</v>
      </c>
      <c r="F10" s="22" t="s">
        <v>35</v>
      </c>
      <c r="G10" s="23">
        <v>1</v>
      </c>
      <c r="H10" s="23">
        <v>1</v>
      </c>
      <c r="I10" s="24">
        <v>42826</v>
      </c>
      <c r="J10" s="24">
        <v>43099</v>
      </c>
      <c r="K10" s="490">
        <v>260000000</v>
      </c>
      <c r="L10" s="487">
        <v>0.2</v>
      </c>
      <c r="M10" s="492" t="s">
        <v>412</v>
      </c>
      <c r="N10" s="491"/>
      <c r="O10" s="20"/>
      <c r="P10" s="23">
        <f>+L10*H10</f>
        <v>0.2</v>
      </c>
      <c r="Q10" s="536"/>
    </row>
    <row r="11" spans="1:17" ht="70.150000000000006" customHeight="1" x14ac:dyDescent="0.25">
      <c r="A11" s="543"/>
      <c r="B11" s="548" t="s">
        <v>36</v>
      </c>
      <c r="C11" s="549">
        <v>0.3</v>
      </c>
      <c r="D11" s="20" t="s">
        <v>37</v>
      </c>
      <c r="E11" s="22" t="s">
        <v>38</v>
      </c>
      <c r="F11" s="22" t="s">
        <v>39</v>
      </c>
      <c r="G11" s="23">
        <v>1</v>
      </c>
      <c r="H11" s="23">
        <v>0.5</v>
      </c>
      <c r="I11" s="24">
        <v>42767</v>
      </c>
      <c r="J11" s="30">
        <v>43099</v>
      </c>
      <c r="K11" s="493">
        <v>123050000</v>
      </c>
      <c r="L11" s="487">
        <v>0.15</v>
      </c>
      <c r="M11" s="492" t="s">
        <v>398</v>
      </c>
      <c r="N11" s="491"/>
      <c r="O11" s="20"/>
      <c r="P11" s="549">
        <f>+(L11*H11)+(L12*H12)</f>
        <v>0.125</v>
      </c>
      <c r="Q11" s="536"/>
    </row>
    <row r="12" spans="1:17" ht="98.45" customHeight="1" x14ac:dyDescent="0.25">
      <c r="A12" s="544"/>
      <c r="B12" s="528"/>
      <c r="C12" s="528"/>
      <c r="D12" s="20" t="s">
        <v>365</v>
      </c>
      <c r="E12" s="27" t="s">
        <v>40</v>
      </c>
      <c r="F12" s="27" t="s">
        <v>41</v>
      </c>
      <c r="G12" s="32">
        <v>1</v>
      </c>
      <c r="H12" s="23">
        <v>0.5</v>
      </c>
      <c r="I12" s="33">
        <v>42767</v>
      </c>
      <c r="J12" s="33">
        <v>43099</v>
      </c>
      <c r="K12" s="494">
        <v>0</v>
      </c>
      <c r="L12" s="487">
        <v>0.1</v>
      </c>
      <c r="M12" s="248" t="s">
        <v>364</v>
      </c>
      <c r="N12" s="491"/>
      <c r="O12" s="20"/>
      <c r="P12" s="528"/>
      <c r="Q12" s="537"/>
    </row>
    <row r="13" spans="1:17" ht="133.9" customHeight="1" x14ac:dyDescent="0.25">
      <c r="A13" s="545" t="s">
        <v>42</v>
      </c>
      <c r="B13" s="22" t="s">
        <v>43</v>
      </c>
      <c r="C13" s="23">
        <v>0.2</v>
      </c>
      <c r="D13" s="20" t="s">
        <v>44</v>
      </c>
      <c r="E13" s="22" t="s">
        <v>45</v>
      </c>
      <c r="F13" s="22" t="s">
        <v>46</v>
      </c>
      <c r="G13" s="35">
        <v>300</v>
      </c>
      <c r="H13" s="36">
        <v>1</v>
      </c>
      <c r="I13" s="30">
        <v>42856</v>
      </c>
      <c r="J13" s="24">
        <v>42887</v>
      </c>
      <c r="K13" s="31">
        <v>349800000</v>
      </c>
      <c r="L13" s="23">
        <f>170/300</f>
        <v>0.56666666666666665</v>
      </c>
      <c r="M13" s="153" t="s">
        <v>399</v>
      </c>
      <c r="N13" s="236"/>
      <c r="O13" s="20"/>
      <c r="P13" s="23">
        <f>+(L13*H13)</f>
        <v>0.56666666666666665</v>
      </c>
      <c r="Q13" s="535">
        <f>+(P13*C13)+(P14*C14)+(P27*C27)</f>
        <v>0.48005660282259321</v>
      </c>
    </row>
    <row r="14" spans="1:17" ht="345.75" customHeight="1" x14ac:dyDescent="0.25">
      <c r="A14" s="543"/>
      <c r="B14" s="548" t="s">
        <v>47</v>
      </c>
      <c r="C14" s="549">
        <v>0.6</v>
      </c>
      <c r="D14" s="20" t="s">
        <v>48</v>
      </c>
      <c r="E14" s="22" t="s">
        <v>49</v>
      </c>
      <c r="F14" s="22" t="s">
        <v>437</v>
      </c>
      <c r="G14" s="22">
        <v>26</v>
      </c>
      <c r="H14" s="23">
        <v>0.05</v>
      </c>
      <c r="I14" s="24">
        <v>42795</v>
      </c>
      <c r="J14" s="30">
        <v>43100</v>
      </c>
      <c r="K14" s="526">
        <f>(3800000*4*10)+171000000</f>
        <v>323000000</v>
      </c>
      <c r="L14" s="509">
        <f>23/26</f>
        <v>0.88461538461538458</v>
      </c>
      <c r="M14" s="256" t="s">
        <v>438</v>
      </c>
      <c r="N14" s="236"/>
      <c r="O14" s="20"/>
      <c r="P14" s="549">
        <f>+(L14*H14)+(L15*H15)+(L16*H16)+(L17*H17)+(L18*H18)+(L19*H19)+(L20*H20)+(L21*H21)+(L22*H22)+(L23*H23)+(L24*H24)+(L25*H25)+(L26*H26)</f>
        <v>0.44453878248209971</v>
      </c>
      <c r="Q14" s="536"/>
    </row>
    <row r="15" spans="1:17" ht="94.9" customHeight="1" x14ac:dyDescent="0.25">
      <c r="A15" s="543"/>
      <c r="B15" s="527"/>
      <c r="C15" s="527"/>
      <c r="D15" s="20" t="s">
        <v>51</v>
      </c>
      <c r="E15" s="22" t="s">
        <v>49</v>
      </c>
      <c r="F15" s="22" t="s">
        <v>52</v>
      </c>
      <c r="G15" s="23">
        <v>0.15</v>
      </c>
      <c r="H15" s="23">
        <v>0.05</v>
      </c>
      <c r="I15" s="24">
        <v>42736</v>
      </c>
      <c r="J15" s="30">
        <v>43100</v>
      </c>
      <c r="K15" s="527"/>
      <c r="L15" s="23">
        <f>5/11</f>
        <v>0.45454545454545453</v>
      </c>
      <c r="M15" s="256" t="s">
        <v>439</v>
      </c>
      <c r="N15" s="236"/>
      <c r="O15" s="28"/>
      <c r="P15" s="527"/>
      <c r="Q15" s="536"/>
    </row>
    <row r="16" spans="1:17" ht="108" customHeight="1" x14ac:dyDescent="0.25">
      <c r="A16" s="543"/>
      <c r="B16" s="527"/>
      <c r="C16" s="527"/>
      <c r="D16" s="20" t="s">
        <v>53</v>
      </c>
      <c r="E16" s="22" t="s">
        <v>54</v>
      </c>
      <c r="F16" s="22" t="s">
        <v>55</v>
      </c>
      <c r="G16" s="23">
        <v>0.5</v>
      </c>
      <c r="H16" s="23">
        <v>0.1</v>
      </c>
      <c r="I16" s="24">
        <v>42736</v>
      </c>
      <c r="J16" s="30">
        <v>43100</v>
      </c>
      <c r="K16" s="528"/>
      <c r="L16" s="23">
        <f>14/20</f>
        <v>0.7</v>
      </c>
      <c r="M16" s="153" t="s">
        <v>440</v>
      </c>
      <c r="N16" s="236"/>
      <c r="O16" s="28"/>
      <c r="P16" s="527"/>
      <c r="Q16" s="536"/>
    </row>
    <row r="17" spans="1:17" ht="71.45" customHeight="1" x14ac:dyDescent="0.25">
      <c r="A17" s="543"/>
      <c r="B17" s="527"/>
      <c r="C17" s="527"/>
      <c r="D17" s="37" t="s">
        <v>56</v>
      </c>
      <c r="E17" s="548" t="s">
        <v>57</v>
      </c>
      <c r="F17" s="22" t="s">
        <v>58</v>
      </c>
      <c r="G17" s="38">
        <v>70</v>
      </c>
      <c r="H17" s="36">
        <v>0.05</v>
      </c>
      <c r="I17" s="24">
        <v>42767</v>
      </c>
      <c r="J17" s="30">
        <v>43099</v>
      </c>
      <c r="K17" s="529">
        <v>459800000</v>
      </c>
      <c r="L17" s="23">
        <f>18/70</f>
        <v>0.25714285714285712</v>
      </c>
      <c r="M17" s="496" t="s">
        <v>400</v>
      </c>
      <c r="N17" s="236"/>
      <c r="O17" s="28"/>
      <c r="P17" s="527"/>
      <c r="Q17" s="536"/>
    </row>
    <row r="18" spans="1:17" ht="82.5" customHeight="1" x14ac:dyDescent="0.25">
      <c r="A18" s="543"/>
      <c r="B18" s="527"/>
      <c r="C18" s="527"/>
      <c r="D18" s="37" t="s">
        <v>59</v>
      </c>
      <c r="E18" s="527"/>
      <c r="F18" s="22" t="s">
        <v>60</v>
      </c>
      <c r="G18" s="38">
        <v>79</v>
      </c>
      <c r="H18" s="36">
        <v>0.05</v>
      </c>
      <c r="I18" s="24">
        <v>42767</v>
      </c>
      <c r="J18" s="30">
        <v>43099</v>
      </c>
      <c r="K18" s="528"/>
      <c r="L18" s="23">
        <f>1/79</f>
        <v>1.2658227848101266E-2</v>
      </c>
      <c r="M18" s="496" t="s">
        <v>401</v>
      </c>
      <c r="N18" s="236"/>
      <c r="O18" s="28"/>
      <c r="P18" s="527"/>
      <c r="Q18" s="536"/>
    </row>
    <row r="19" spans="1:17" ht="93.6" customHeight="1" x14ac:dyDescent="0.25">
      <c r="A19" s="543"/>
      <c r="B19" s="527"/>
      <c r="C19" s="527"/>
      <c r="D19" s="37" t="s">
        <v>61</v>
      </c>
      <c r="E19" s="527"/>
      <c r="F19" s="22" t="s">
        <v>62</v>
      </c>
      <c r="G19" s="35">
        <v>544</v>
      </c>
      <c r="H19" s="36">
        <v>0.1</v>
      </c>
      <c r="I19" s="24">
        <v>42767</v>
      </c>
      <c r="J19" s="30">
        <v>43099</v>
      </c>
      <c r="K19" s="39">
        <v>132000000</v>
      </c>
      <c r="L19" s="23">
        <f>117/544</f>
        <v>0.21507352941176472</v>
      </c>
      <c r="M19" s="498" t="s">
        <v>402</v>
      </c>
      <c r="N19" s="236"/>
      <c r="O19" s="28"/>
      <c r="P19" s="527"/>
      <c r="Q19" s="536"/>
    </row>
    <row r="20" spans="1:17" ht="72.75" customHeight="1" x14ac:dyDescent="0.25">
      <c r="A20" s="543"/>
      <c r="B20" s="527"/>
      <c r="C20" s="527"/>
      <c r="D20" s="20" t="s">
        <v>63</v>
      </c>
      <c r="E20" s="527"/>
      <c r="F20" s="22" t="s">
        <v>64</v>
      </c>
      <c r="G20" s="35">
        <v>400</v>
      </c>
      <c r="H20" s="36">
        <v>0.1</v>
      </c>
      <c r="I20" s="24">
        <v>42767</v>
      </c>
      <c r="J20" s="30">
        <v>43099</v>
      </c>
      <c r="K20" s="39">
        <v>688800000</v>
      </c>
      <c r="L20" s="23">
        <f>19/400</f>
        <v>4.7500000000000001E-2</v>
      </c>
      <c r="M20" s="497" t="s">
        <v>403</v>
      </c>
      <c r="N20" s="236"/>
      <c r="O20" s="28"/>
      <c r="P20" s="527"/>
      <c r="Q20" s="536"/>
    </row>
    <row r="21" spans="1:17" ht="59.25" customHeight="1" x14ac:dyDescent="0.25">
      <c r="A21" s="543"/>
      <c r="B21" s="527"/>
      <c r="C21" s="527"/>
      <c r="D21" s="37" t="s">
        <v>65</v>
      </c>
      <c r="E21" s="528"/>
      <c r="F21" s="22" t="s">
        <v>66</v>
      </c>
      <c r="G21" s="35">
        <v>600</v>
      </c>
      <c r="H21" s="36">
        <v>0.1</v>
      </c>
      <c r="I21" s="24">
        <v>42767</v>
      </c>
      <c r="J21" s="30">
        <v>43099</v>
      </c>
      <c r="K21" s="39">
        <v>794200000</v>
      </c>
      <c r="L21" s="23">
        <f>47/600</f>
        <v>7.8333333333333338E-2</v>
      </c>
      <c r="M21" s="497" t="s">
        <v>404</v>
      </c>
      <c r="N21" s="236"/>
      <c r="O21" s="28"/>
      <c r="P21" s="527"/>
      <c r="Q21" s="536"/>
    </row>
    <row r="22" spans="1:17" ht="261" customHeight="1" x14ac:dyDescent="0.25">
      <c r="A22" s="543"/>
      <c r="B22" s="527"/>
      <c r="C22" s="527"/>
      <c r="D22" s="20" t="s">
        <v>67</v>
      </c>
      <c r="E22" s="548" t="s">
        <v>23</v>
      </c>
      <c r="F22" s="22" t="s">
        <v>68</v>
      </c>
      <c r="G22" s="35">
        <v>50</v>
      </c>
      <c r="H22" s="36">
        <v>0.1</v>
      </c>
      <c r="I22" s="24">
        <v>42781</v>
      </c>
      <c r="J22" s="30">
        <v>43099</v>
      </c>
      <c r="K22" s="39">
        <v>566030000</v>
      </c>
      <c r="L22" s="23">
        <v>0.1</v>
      </c>
      <c r="M22" s="153" t="s">
        <v>405</v>
      </c>
      <c r="N22" s="503"/>
      <c r="O22" s="28"/>
      <c r="P22" s="527"/>
      <c r="Q22" s="536"/>
    </row>
    <row r="23" spans="1:17" ht="141" customHeight="1" x14ac:dyDescent="0.25">
      <c r="A23" s="543"/>
      <c r="B23" s="527"/>
      <c r="C23" s="527"/>
      <c r="D23" s="20" t="s">
        <v>69</v>
      </c>
      <c r="E23" s="527"/>
      <c r="F23" s="22" t="s">
        <v>434</v>
      </c>
      <c r="G23" s="40">
        <v>1</v>
      </c>
      <c r="H23" s="40">
        <v>0.1</v>
      </c>
      <c r="I23" s="41">
        <v>42767</v>
      </c>
      <c r="J23" s="42">
        <v>43099</v>
      </c>
      <c r="K23" s="39">
        <v>0</v>
      </c>
      <c r="L23" s="495">
        <v>1</v>
      </c>
      <c r="M23" s="153" t="s">
        <v>366</v>
      </c>
      <c r="N23" s="503"/>
      <c r="O23" s="28"/>
      <c r="P23" s="527"/>
      <c r="Q23" s="536"/>
    </row>
    <row r="24" spans="1:17" ht="136.15" customHeight="1" x14ac:dyDescent="0.25">
      <c r="A24" s="543"/>
      <c r="B24" s="527"/>
      <c r="C24" s="527"/>
      <c r="D24" s="20" t="s">
        <v>70</v>
      </c>
      <c r="E24" s="527"/>
      <c r="F24" s="22" t="s">
        <v>435</v>
      </c>
      <c r="G24" s="40">
        <v>1</v>
      </c>
      <c r="H24" s="40">
        <v>0.1</v>
      </c>
      <c r="I24" s="41">
        <v>42767</v>
      </c>
      <c r="J24" s="42">
        <v>43099</v>
      </c>
      <c r="K24" s="39">
        <v>0</v>
      </c>
      <c r="L24" s="23">
        <v>1</v>
      </c>
      <c r="M24" s="256" t="s">
        <v>406</v>
      </c>
      <c r="N24" s="503"/>
      <c r="O24" s="20"/>
      <c r="P24" s="527"/>
      <c r="Q24" s="536"/>
    </row>
    <row r="25" spans="1:17" ht="110.25" customHeight="1" x14ac:dyDescent="0.25">
      <c r="A25" s="543"/>
      <c r="B25" s="527"/>
      <c r="C25" s="527"/>
      <c r="D25" s="20" t="s">
        <v>71</v>
      </c>
      <c r="E25" s="527"/>
      <c r="F25" s="22" t="s">
        <v>72</v>
      </c>
      <c r="G25" s="40">
        <v>1</v>
      </c>
      <c r="H25" s="40">
        <v>0.05</v>
      </c>
      <c r="I25" s="41">
        <v>42767</v>
      </c>
      <c r="J25" s="42">
        <v>43099</v>
      </c>
      <c r="K25" s="39">
        <v>0</v>
      </c>
      <c r="L25" s="23">
        <v>1</v>
      </c>
      <c r="M25" s="153" t="s">
        <v>407</v>
      </c>
      <c r="N25" s="236"/>
      <c r="O25" s="20"/>
      <c r="P25" s="527"/>
      <c r="Q25" s="536"/>
    </row>
    <row r="26" spans="1:17" ht="150.6" customHeight="1" x14ac:dyDescent="0.25">
      <c r="A26" s="543"/>
      <c r="B26" s="528"/>
      <c r="C26" s="528"/>
      <c r="D26" s="20" t="s">
        <v>408</v>
      </c>
      <c r="E26" s="528"/>
      <c r="F26" s="22" t="s">
        <v>436</v>
      </c>
      <c r="G26" s="40">
        <v>1</v>
      </c>
      <c r="H26" s="40">
        <v>0.05</v>
      </c>
      <c r="I26" s="41">
        <v>42767</v>
      </c>
      <c r="J26" s="42">
        <v>43099</v>
      </c>
      <c r="K26" s="43">
        <v>0</v>
      </c>
      <c r="L26" s="23"/>
      <c r="M26" s="153"/>
      <c r="N26" s="525" t="s">
        <v>367</v>
      </c>
      <c r="O26" s="20"/>
      <c r="P26" s="528"/>
      <c r="Q26" s="536"/>
    </row>
    <row r="27" spans="1:17" ht="267" customHeight="1" x14ac:dyDescent="0.25">
      <c r="A27" s="544"/>
      <c r="B27" s="22" t="s">
        <v>74</v>
      </c>
      <c r="C27" s="23">
        <v>0.2</v>
      </c>
      <c r="D27" s="20" t="s">
        <v>75</v>
      </c>
      <c r="E27" s="22" t="s">
        <v>76</v>
      </c>
      <c r="F27" s="22" t="s">
        <v>77</v>
      </c>
      <c r="G27" s="22">
        <v>2</v>
      </c>
      <c r="H27" s="23">
        <v>1</v>
      </c>
      <c r="I27" s="24">
        <v>42767</v>
      </c>
      <c r="J27" s="30">
        <v>43099</v>
      </c>
      <c r="K27" s="43">
        <v>0</v>
      </c>
      <c r="L27" s="23">
        <f>1/2</f>
        <v>0.5</v>
      </c>
      <c r="M27" s="254" t="s">
        <v>361</v>
      </c>
      <c r="N27" s="236"/>
      <c r="O27" s="20" t="s">
        <v>78</v>
      </c>
      <c r="P27" s="23">
        <f>+L27*H27</f>
        <v>0.5</v>
      </c>
      <c r="Q27" s="537"/>
    </row>
    <row r="28" spans="1:17" ht="81.599999999999994" customHeight="1" x14ac:dyDescent="0.25">
      <c r="A28" s="545" t="s">
        <v>79</v>
      </c>
      <c r="B28" s="548" t="s">
        <v>80</v>
      </c>
      <c r="C28" s="549">
        <v>1</v>
      </c>
      <c r="D28" s="20" t="s">
        <v>81</v>
      </c>
      <c r="E28" s="22" t="s">
        <v>82</v>
      </c>
      <c r="F28" s="22" t="s">
        <v>83</v>
      </c>
      <c r="G28" s="22">
        <v>1</v>
      </c>
      <c r="H28" s="23">
        <v>0.5</v>
      </c>
      <c r="I28" s="30">
        <v>42795</v>
      </c>
      <c r="J28" s="30">
        <v>43099</v>
      </c>
      <c r="K28" s="43">
        <v>0</v>
      </c>
      <c r="L28" s="23">
        <v>0.1</v>
      </c>
      <c r="M28" s="153" t="s">
        <v>409</v>
      </c>
      <c r="N28" s="236"/>
      <c r="O28" s="20"/>
      <c r="P28" s="549">
        <f>+L28*H28+L29*H29</f>
        <v>0.1</v>
      </c>
      <c r="Q28" s="535">
        <f>+P28*C28</f>
        <v>0.1</v>
      </c>
    </row>
    <row r="29" spans="1:17" ht="78" customHeight="1" x14ac:dyDescent="0.25">
      <c r="A29" s="544"/>
      <c r="B29" s="528"/>
      <c r="C29" s="528"/>
      <c r="D29" s="20" t="s">
        <v>84</v>
      </c>
      <c r="E29" s="22" t="s">
        <v>82</v>
      </c>
      <c r="F29" s="22" t="s">
        <v>85</v>
      </c>
      <c r="G29" s="38">
        <v>1</v>
      </c>
      <c r="H29" s="36">
        <v>0.5</v>
      </c>
      <c r="I29" s="30">
        <v>42795</v>
      </c>
      <c r="J29" s="30">
        <v>43099</v>
      </c>
      <c r="K29" s="43">
        <v>0</v>
      </c>
      <c r="L29" s="23">
        <v>0.1</v>
      </c>
      <c r="M29" s="153" t="s">
        <v>410</v>
      </c>
      <c r="N29" s="236"/>
      <c r="O29" s="20"/>
      <c r="P29" s="528"/>
      <c r="Q29" s="537"/>
    </row>
    <row r="30" spans="1:17" ht="99" customHeight="1" x14ac:dyDescent="0.25">
      <c r="A30" s="545" t="s">
        <v>86</v>
      </c>
      <c r="B30" s="22" t="s">
        <v>86</v>
      </c>
      <c r="C30" s="23">
        <v>0.3</v>
      </c>
      <c r="D30" s="20" t="s">
        <v>87</v>
      </c>
      <c r="E30" s="22" t="s">
        <v>76</v>
      </c>
      <c r="F30" s="22" t="s">
        <v>88</v>
      </c>
      <c r="G30" s="38">
        <v>6</v>
      </c>
      <c r="H30" s="36">
        <v>1</v>
      </c>
      <c r="I30" s="30">
        <v>42736</v>
      </c>
      <c r="J30" s="30">
        <v>43100</v>
      </c>
      <c r="K30" s="35">
        <v>0</v>
      </c>
      <c r="L30" s="23">
        <v>0.05</v>
      </c>
      <c r="M30" s="153" t="s">
        <v>89</v>
      </c>
      <c r="N30" s="236"/>
      <c r="O30" s="20"/>
      <c r="P30" s="23">
        <f t="shared" ref="P30:P32" si="0">+L30*H30</f>
        <v>0.05</v>
      </c>
      <c r="Q30" s="535">
        <f>+(P30*C30)+(P31*C31)+(P32*C32)</f>
        <v>0.13500000000000001</v>
      </c>
    </row>
    <row r="31" spans="1:17" ht="70.5" customHeight="1" x14ac:dyDescent="0.25">
      <c r="A31" s="543"/>
      <c r="B31" s="22" t="s">
        <v>90</v>
      </c>
      <c r="C31" s="23">
        <v>0.4</v>
      </c>
      <c r="D31" s="20" t="s">
        <v>91</v>
      </c>
      <c r="E31" s="22" t="s">
        <v>92</v>
      </c>
      <c r="F31" s="22" t="s">
        <v>93</v>
      </c>
      <c r="G31" s="38">
        <v>1</v>
      </c>
      <c r="H31" s="36">
        <v>1</v>
      </c>
      <c r="I31" s="24">
        <v>42795</v>
      </c>
      <c r="J31" s="24">
        <v>43099</v>
      </c>
      <c r="K31" s="35">
        <v>0</v>
      </c>
      <c r="L31" s="23">
        <v>0.3</v>
      </c>
      <c r="M31" s="153" t="s">
        <v>411</v>
      </c>
      <c r="N31" s="236"/>
      <c r="O31" s="20"/>
      <c r="P31" s="23">
        <f t="shared" si="0"/>
        <v>0.3</v>
      </c>
      <c r="Q31" s="552"/>
    </row>
    <row r="32" spans="1:17" ht="84.75" customHeight="1" thickBot="1" x14ac:dyDescent="0.3">
      <c r="A32" s="550"/>
      <c r="B32" s="44" t="s">
        <v>94</v>
      </c>
      <c r="C32" s="45">
        <v>0.3</v>
      </c>
      <c r="D32" s="46" t="s">
        <v>95</v>
      </c>
      <c r="E32" s="44" t="s">
        <v>96</v>
      </c>
      <c r="F32" s="44" t="s">
        <v>97</v>
      </c>
      <c r="G32" s="47">
        <v>6</v>
      </c>
      <c r="H32" s="48">
        <v>1</v>
      </c>
      <c r="I32" s="49">
        <v>42856</v>
      </c>
      <c r="J32" s="49">
        <v>43099</v>
      </c>
      <c r="K32" s="50">
        <v>0</v>
      </c>
      <c r="L32" s="45"/>
      <c r="M32" s="241"/>
      <c r="N32" s="237"/>
      <c r="O32" s="46"/>
      <c r="P32" s="45">
        <f t="shared" si="0"/>
        <v>0</v>
      </c>
      <c r="Q32" s="553"/>
    </row>
    <row r="33" spans="1:17" ht="14.25" customHeight="1" x14ac:dyDescent="0.25">
      <c r="A33" s="54" t="s">
        <v>98</v>
      </c>
      <c r="B33" s="55"/>
      <c r="C33" s="56"/>
      <c r="D33" s="57"/>
      <c r="E33" s="56"/>
      <c r="F33" s="56"/>
      <c r="G33" s="56"/>
      <c r="H33" s="57"/>
      <c r="I33" s="56"/>
      <c r="J33" s="58"/>
      <c r="K33" s="59"/>
      <c r="L33" s="54" t="s">
        <v>99</v>
      </c>
      <c r="M33" s="60"/>
      <c r="N33" s="55"/>
      <c r="O33" s="55"/>
      <c r="P33" s="55"/>
      <c r="Q33" s="61"/>
    </row>
    <row r="34" spans="1:17" ht="14.25" customHeight="1" x14ac:dyDescent="0.25">
      <c r="A34" s="62" t="s">
        <v>100</v>
      </c>
      <c r="B34" s="56"/>
      <c r="C34" s="56"/>
      <c r="D34" s="57"/>
      <c r="E34" s="56"/>
      <c r="F34" s="56"/>
      <c r="G34" s="56"/>
      <c r="H34" s="57"/>
      <c r="I34" s="56"/>
      <c r="J34" s="58"/>
      <c r="K34" s="59"/>
      <c r="L34" s="63" t="s">
        <v>101</v>
      </c>
      <c r="M34" s="64"/>
      <c r="N34" s="65"/>
      <c r="O34" s="65"/>
      <c r="P34" s="65"/>
      <c r="Q34" s="66"/>
    </row>
    <row r="35" spans="1:17" ht="14.25" customHeight="1" x14ac:dyDescent="0.25">
      <c r="A35" s="67"/>
      <c r="B35" s="56"/>
      <c r="C35" s="56"/>
      <c r="D35" s="57"/>
      <c r="E35" s="56"/>
      <c r="F35" s="56"/>
      <c r="G35" s="56"/>
      <c r="H35" s="57"/>
      <c r="I35" s="56"/>
      <c r="J35" s="58"/>
      <c r="K35" s="59"/>
      <c r="L35" s="63" t="s">
        <v>102</v>
      </c>
      <c r="M35" s="64"/>
      <c r="N35" s="65"/>
      <c r="O35" s="65"/>
      <c r="P35" s="65"/>
      <c r="Q35" s="66"/>
    </row>
    <row r="36" spans="1:17" ht="14.25" customHeight="1" thickBot="1" x14ac:dyDescent="0.3">
      <c r="A36" s="68"/>
      <c r="B36" s="69"/>
      <c r="C36" s="70"/>
      <c r="D36" s="71"/>
      <c r="E36" s="70"/>
      <c r="F36" s="70"/>
      <c r="G36" s="70"/>
      <c r="H36" s="71"/>
      <c r="I36" s="70"/>
      <c r="J36" s="72"/>
      <c r="K36" s="73"/>
      <c r="L36" s="74" t="s">
        <v>103</v>
      </c>
      <c r="M36" s="75"/>
      <c r="N36" s="69"/>
      <c r="O36" s="69"/>
      <c r="P36" s="69"/>
      <c r="Q36" s="76"/>
    </row>
    <row r="37" spans="1:17" ht="14.25" customHeight="1" x14ac:dyDescent="0.25">
      <c r="A37" s="1"/>
      <c r="B37" s="1"/>
      <c r="C37" s="1"/>
      <c r="D37" s="1"/>
      <c r="E37" s="1"/>
      <c r="F37" s="2"/>
      <c r="G37" s="1"/>
      <c r="H37" s="1"/>
      <c r="I37" s="3"/>
      <c r="J37" s="3"/>
      <c r="K37" s="4"/>
      <c r="M37" s="1"/>
      <c r="N37" s="1"/>
      <c r="O37" s="1"/>
    </row>
    <row r="38" spans="1:17" ht="14.25" customHeight="1" x14ac:dyDescent="0.25">
      <c r="A38" s="1"/>
      <c r="B38" s="1"/>
      <c r="C38" s="1"/>
      <c r="D38" s="1"/>
      <c r="E38" s="1"/>
      <c r="F38" s="2"/>
      <c r="G38" s="1"/>
      <c r="H38" s="1"/>
      <c r="I38" s="3"/>
      <c r="J38" s="3"/>
      <c r="K38" s="4"/>
      <c r="M38" s="1"/>
      <c r="N38" s="1"/>
      <c r="O38" s="1"/>
    </row>
    <row r="39" spans="1:17" ht="14.25" customHeight="1" x14ac:dyDescent="0.25">
      <c r="A39" s="1"/>
      <c r="B39" s="1"/>
      <c r="C39" s="1"/>
      <c r="D39" s="1"/>
      <c r="E39" s="1"/>
      <c r="F39" s="2"/>
      <c r="G39" s="1"/>
      <c r="H39" s="1"/>
      <c r="I39" s="3"/>
      <c r="J39" s="3"/>
      <c r="K39" s="4"/>
      <c r="M39" s="1"/>
      <c r="N39" s="1"/>
      <c r="O39" s="1"/>
    </row>
    <row r="40" spans="1:17" ht="14.25" customHeight="1" x14ac:dyDescent="0.25">
      <c r="A40" s="1"/>
      <c r="B40" s="1"/>
      <c r="C40" s="1"/>
      <c r="D40" s="1"/>
      <c r="E40" s="1"/>
      <c r="F40" s="2"/>
      <c r="G40" s="1"/>
      <c r="H40" s="1"/>
      <c r="I40" s="3"/>
      <c r="J40" s="3"/>
      <c r="K40" s="4"/>
      <c r="M40" s="1"/>
      <c r="N40" s="1"/>
      <c r="O40" s="1"/>
    </row>
    <row r="41" spans="1:17" ht="14.25" customHeight="1" x14ac:dyDescent="0.25">
      <c r="A41" s="1"/>
      <c r="B41" s="1"/>
      <c r="C41" s="1"/>
      <c r="D41" s="1"/>
      <c r="E41" s="1"/>
      <c r="F41" s="2"/>
      <c r="G41" s="1"/>
      <c r="H41" s="1"/>
      <c r="I41" s="3"/>
      <c r="J41" s="3"/>
      <c r="K41" s="4"/>
      <c r="M41" s="1"/>
      <c r="N41" s="1"/>
      <c r="O41" s="1"/>
    </row>
    <row r="42" spans="1:17" ht="14.25" customHeight="1" x14ac:dyDescent="0.25">
      <c r="A42" s="1"/>
      <c r="B42" s="1"/>
      <c r="C42" s="1"/>
      <c r="D42" s="1"/>
      <c r="E42" s="1"/>
      <c r="F42" s="2"/>
      <c r="G42" s="1"/>
      <c r="H42" s="1"/>
      <c r="I42" s="3"/>
      <c r="J42" s="3"/>
      <c r="K42" s="4"/>
      <c r="M42" s="1"/>
      <c r="N42" s="1"/>
      <c r="O42" s="1"/>
    </row>
    <row r="43" spans="1:17" ht="14.25" customHeight="1" x14ac:dyDescent="0.25">
      <c r="A43" s="1"/>
      <c r="B43" s="1"/>
      <c r="C43" s="1"/>
      <c r="D43" s="1"/>
      <c r="E43" s="1"/>
      <c r="F43" s="2"/>
      <c r="G43" s="1"/>
      <c r="H43" s="1"/>
      <c r="I43" s="3"/>
      <c r="J43" s="3"/>
      <c r="K43" s="4"/>
      <c r="M43" s="1"/>
      <c r="N43" s="1"/>
      <c r="O43" s="1"/>
    </row>
    <row r="44" spans="1:17" ht="14.25" customHeight="1" x14ac:dyDescent="0.25">
      <c r="A44" s="1"/>
      <c r="B44" s="1"/>
      <c r="C44" s="1"/>
      <c r="D44" s="1"/>
      <c r="E44" s="1"/>
      <c r="F44" s="2"/>
      <c r="G44" s="1"/>
      <c r="H44" s="1"/>
      <c r="I44" s="3"/>
      <c r="J44" s="3"/>
      <c r="K44" s="4"/>
      <c r="M44" s="1"/>
      <c r="N44" s="1"/>
      <c r="O44" s="1"/>
    </row>
    <row r="45" spans="1:17" ht="14.25" customHeight="1" x14ac:dyDescent="0.25">
      <c r="A45" s="1"/>
      <c r="B45" s="1"/>
      <c r="C45" s="1"/>
      <c r="D45" s="1"/>
      <c r="E45" s="1"/>
      <c r="F45" s="2"/>
      <c r="G45" s="1"/>
      <c r="H45" s="1"/>
      <c r="I45" s="3"/>
      <c r="J45" s="3"/>
      <c r="K45" s="4"/>
      <c r="M45" s="1"/>
      <c r="N45" s="1"/>
      <c r="O45" s="1"/>
    </row>
    <row r="46" spans="1:17" ht="14.25" customHeight="1" x14ac:dyDescent="0.25">
      <c r="A46" s="1"/>
      <c r="B46" s="1"/>
      <c r="C46" s="1"/>
      <c r="D46" s="1"/>
      <c r="E46" s="1"/>
      <c r="F46" s="2"/>
      <c r="G46" s="1"/>
      <c r="H46" s="1"/>
      <c r="I46" s="3"/>
      <c r="J46" s="3"/>
      <c r="K46" s="4"/>
      <c r="M46" s="1"/>
      <c r="N46" s="1"/>
      <c r="O46" s="1"/>
    </row>
    <row r="47" spans="1:17" ht="14.25" customHeight="1" x14ac:dyDescent="0.25">
      <c r="A47" s="1"/>
      <c r="B47" s="1"/>
      <c r="C47" s="1"/>
      <c r="D47" s="1"/>
      <c r="E47" s="1"/>
      <c r="F47" s="2"/>
      <c r="G47" s="1"/>
      <c r="H47" s="1"/>
      <c r="I47" s="3"/>
      <c r="J47" s="3"/>
      <c r="K47" s="4"/>
      <c r="M47" s="1"/>
      <c r="N47" s="1"/>
      <c r="O47" s="1"/>
    </row>
    <row r="48" spans="1:17"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row r="1000" spans="1:15" ht="14.25" customHeight="1" x14ac:dyDescent="0.25">
      <c r="A1000" s="1"/>
      <c r="B1000" s="1"/>
      <c r="C1000" s="1"/>
      <c r="D1000" s="1"/>
      <c r="E1000" s="1"/>
      <c r="F1000" s="2"/>
      <c r="G1000" s="1"/>
      <c r="H1000" s="1"/>
      <c r="I1000" s="3"/>
      <c r="J1000" s="3"/>
      <c r="K1000" s="4"/>
      <c r="M1000" s="1"/>
      <c r="N1000" s="1"/>
      <c r="O1000" s="1"/>
    </row>
  </sheetData>
  <autoFilter ref="A5:Q36"/>
  <mergeCells count="30">
    <mergeCell ref="Q28:Q29"/>
    <mergeCell ref="P28:P29"/>
    <mergeCell ref="Q30:Q32"/>
    <mergeCell ref="P11:P12"/>
    <mergeCell ref="P14:P26"/>
    <mergeCell ref="C28:C29"/>
    <mergeCell ref="A28:A29"/>
    <mergeCell ref="B28:B29"/>
    <mergeCell ref="A30:A32"/>
    <mergeCell ref="B6:B9"/>
    <mergeCell ref="C6:C9"/>
    <mergeCell ref="B11:B12"/>
    <mergeCell ref="C11:C12"/>
    <mergeCell ref="B14:B26"/>
    <mergeCell ref="C14:C26"/>
    <mergeCell ref="A4:C4"/>
    <mergeCell ref="A6:A12"/>
    <mergeCell ref="A13:A27"/>
    <mergeCell ref="D4:E4"/>
    <mergeCell ref="E7:E9"/>
    <mergeCell ref="E17:E21"/>
    <mergeCell ref="E22:E26"/>
    <mergeCell ref="K14:K16"/>
    <mergeCell ref="K17:K18"/>
    <mergeCell ref="D2:N2"/>
    <mergeCell ref="O2:Q2"/>
    <mergeCell ref="K8:K9"/>
    <mergeCell ref="P6:P9"/>
    <mergeCell ref="Q13:Q27"/>
    <mergeCell ref="Q6:Q12"/>
  </mergeCells>
  <pageMargins left="0.7" right="0.7" top="0.75" bottom="0.75" header="0.3" footer="0.3"/>
  <pageSetup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view="pageBreakPreview" zoomScale="60" zoomScaleNormal="70" workbookViewId="0">
      <selection activeCell="D32" sqref="D32"/>
    </sheetView>
  </sheetViews>
  <sheetFormatPr baseColWidth="10" defaultColWidth="15.140625" defaultRowHeight="15" customHeight="1" x14ac:dyDescent="0.25"/>
  <cols>
    <col min="1" max="2" width="17.28515625" customWidth="1"/>
    <col min="3" max="3" width="15.7109375" customWidth="1"/>
    <col min="4" max="4" width="22.28515625" customWidth="1"/>
    <col min="5" max="5" width="21.42578125" customWidth="1"/>
    <col min="6" max="6" width="20.7109375" customWidth="1"/>
    <col min="7" max="7" width="8.42578125" customWidth="1"/>
    <col min="8" max="8" width="16.7109375" customWidth="1"/>
    <col min="9" max="9" width="11.140625" customWidth="1"/>
    <col min="10" max="10" width="15.7109375" customWidth="1"/>
    <col min="11" max="11" width="17.28515625" customWidth="1"/>
    <col min="12" max="12" width="13" customWidth="1"/>
    <col min="13" max="13" width="23.28515625" customWidth="1"/>
    <col min="14" max="14" width="24.42578125" customWidth="1"/>
    <col min="15" max="15" width="17" customWidth="1"/>
    <col min="16" max="16" width="15.42578125" customWidth="1"/>
    <col min="17" max="17" width="12.5703125" customWidth="1"/>
    <col min="18" max="18" width="0" hidden="1" customWidth="1"/>
    <col min="19" max="19" width="17" hidden="1" customWidth="1"/>
    <col min="20" max="20" width="13.140625" hidden="1" customWidth="1"/>
    <col min="21" max="21" width="11.85546875" hidden="1" customWidth="1"/>
    <col min="22" max="23" width="0" hidden="1" customWidth="1"/>
    <col min="24" max="26" width="9.28515625" customWidth="1"/>
  </cols>
  <sheetData>
    <row r="1" spans="1:23" ht="15.75" customHeight="1" x14ac:dyDescent="0.25">
      <c r="A1" s="1"/>
      <c r="B1" s="1"/>
      <c r="C1" s="1"/>
      <c r="D1" s="1"/>
      <c r="E1" s="1"/>
      <c r="F1" s="2"/>
      <c r="G1" s="1"/>
      <c r="H1" s="1"/>
      <c r="I1" s="3"/>
      <c r="J1" s="3"/>
      <c r="K1" s="4"/>
      <c r="M1" s="1"/>
      <c r="N1" s="1"/>
      <c r="O1" s="1"/>
      <c r="P1" s="1"/>
      <c r="R1" s="1"/>
      <c r="S1" s="1"/>
      <c r="T1" s="1"/>
      <c r="U1" s="1"/>
      <c r="V1" s="1"/>
      <c r="W1" s="1"/>
    </row>
    <row r="2" spans="1:23" ht="57" customHeight="1" x14ac:dyDescent="0.25">
      <c r="A2" s="5"/>
      <c r="B2" s="6"/>
      <c r="C2" s="7"/>
      <c r="D2" s="530" t="s">
        <v>0</v>
      </c>
      <c r="E2" s="531"/>
      <c r="F2" s="531"/>
      <c r="G2" s="531"/>
      <c r="H2" s="531"/>
      <c r="I2" s="531"/>
      <c r="J2" s="531"/>
      <c r="K2" s="531"/>
      <c r="L2" s="531"/>
      <c r="M2" s="531"/>
      <c r="N2" s="532"/>
      <c r="O2" s="530" t="s">
        <v>1</v>
      </c>
      <c r="P2" s="531"/>
      <c r="Q2" s="532"/>
      <c r="R2" s="1"/>
      <c r="S2" s="1"/>
      <c r="T2" s="1"/>
      <c r="U2" s="1"/>
      <c r="V2" s="1"/>
      <c r="W2" s="1"/>
    </row>
    <row r="3" spans="1:23" ht="14.25" customHeight="1" x14ac:dyDescent="0.25">
      <c r="A3" s="1"/>
      <c r="B3" s="1"/>
      <c r="C3" s="1"/>
      <c r="D3" s="1"/>
      <c r="E3" s="1"/>
      <c r="F3" s="2"/>
      <c r="G3" s="1"/>
      <c r="H3" s="1"/>
      <c r="I3" s="3"/>
      <c r="J3" s="3"/>
      <c r="K3" s="4"/>
      <c r="M3" s="1"/>
      <c r="N3" s="1"/>
      <c r="O3" s="1"/>
      <c r="P3" s="1"/>
      <c r="R3" s="1"/>
      <c r="S3" s="1"/>
      <c r="T3" s="1"/>
      <c r="U3" s="1"/>
      <c r="V3" s="1"/>
      <c r="W3" s="1"/>
    </row>
    <row r="4" spans="1:23" ht="14.25" customHeight="1" thickBot="1" x14ac:dyDescent="0.3">
      <c r="A4" s="579" t="s">
        <v>2</v>
      </c>
      <c r="B4" s="580"/>
      <c r="C4" s="581"/>
      <c r="D4" s="546" t="s">
        <v>441</v>
      </c>
      <c r="E4" s="547"/>
      <c r="F4" s="2"/>
      <c r="G4" s="1"/>
      <c r="H4" s="1"/>
      <c r="I4" s="3"/>
      <c r="J4" s="3"/>
      <c r="K4" s="4"/>
      <c r="M4" s="1"/>
      <c r="N4" s="1"/>
      <c r="O4" s="1"/>
      <c r="P4" s="1"/>
      <c r="R4" s="1"/>
      <c r="S4" s="1"/>
      <c r="T4" s="1"/>
      <c r="U4" s="1"/>
      <c r="V4" s="1"/>
      <c r="W4" s="1"/>
    </row>
    <row r="5" spans="1:23" ht="55.5" customHeight="1" thickBot="1" x14ac:dyDescent="0.3">
      <c r="A5" s="77" t="s">
        <v>3</v>
      </c>
      <c r="B5" s="78" t="s">
        <v>4</v>
      </c>
      <c r="C5" s="78" t="s">
        <v>5</v>
      </c>
      <c r="D5" s="78" t="s">
        <v>6</v>
      </c>
      <c r="E5" s="78" t="s">
        <v>7</v>
      </c>
      <c r="F5" s="78" t="s">
        <v>8</v>
      </c>
      <c r="G5" s="78" t="s">
        <v>9</v>
      </c>
      <c r="H5" s="78" t="s">
        <v>10</v>
      </c>
      <c r="I5" s="78" t="s">
        <v>11</v>
      </c>
      <c r="J5" s="78" t="s">
        <v>12</v>
      </c>
      <c r="K5" s="78" t="s">
        <v>13</v>
      </c>
      <c r="L5" s="79" t="s">
        <v>14</v>
      </c>
      <c r="M5" s="78" t="s">
        <v>15</v>
      </c>
      <c r="N5" s="78" t="s">
        <v>16</v>
      </c>
      <c r="O5" s="78" t="s">
        <v>17</v>
      </c>
      <c r="P5" s="78" t="s">
        <v>18</v>
      </c>
      <c r="Q5" s="80" t="s">
        <v>19</v>
      </c>
      <c r="R5" s="8" t="s">
        <v>14</v>
      </c>
      <c r="S5" s="9" t="s">
        <v>15</v>
      </c>
      <c r="T5" s="9" t="s">
        <v>16</v>
      </c>
      <c r="U5" s="9" t="s">
        <v>17</v>
      </c>
      <c r="V5" s="9" t="s">
        <v>18</v>
      </c>
      <c r="W5" s="11" t="s">
        <v>19</v>
      </c>
    </row>
    <row r="6" spans="1:23" ht="94.9" customHeight="1" x14ac:dyDescent="0.25">
      <c r="A6" s="542" t="s">
        <v>104</v>
      </c>
      <c r="B6" s="551" t="s">
        <v>105</v>
      </c>
      <c r="C6" s="534">
        <v>0.15</v>
      </c>
      <c r="D6" s="234" t="s">
        <v>106</v>
      </c>
      <c r="E6" s="14" t="s">
        <v>107</v>
      </c>
      <c r="F6" s="14" t="s">
        <v>108</v>
      </c>
      <c r="G6" s="14">
        <v>500</v>
      </c>
      <c r="H6" s="15">
        <v>0.8</v>
      </c>
      <c r="I6" s="16">
        <v>42745</v>
      </c>
      <c r="J6" s="16">
        <v>43084</v>
      </c>
      <c r="K6" s="81">
        <v>162372500</v>
      </c>
      <c r="L6" s="15">
        <v>0</v>
      </c>
      <c r="M6" s="582" t="s">
        <v>109</v>
      </c>
      <c r="N6" s="583" t="s">
        <v>110</v>
      </c>
      <c r="O6" s="82">
        <v>0</v>
      </c>
      <c r="P6" s="534">
        <f>+L6*H6+L7*H7</f>
        <v>0</v>
      </c>
      <c r="Q6" s="561">
        <f>+P6*C6+P8*C8+P11*C11+P15*C15+P20*C20+P22*C22+P24*C24</f>
        <v>2.2437694704049847E-2</v>
      </c>
      <c r="R6" s="83"/>
      <c r="S6" s="84"/>
      <c r="T6" s="84"/>
      <c r="U6" s="84"/>
      <c r="V6" s="84"/>
      <c r="W6" s="85"/>
    </row>
    <row r="7" spans="1:23" ht="102.6" customHeight="1" x14ac:dyDescent="0.25">
      <c r="A7" s="543"/>
      <c r="B7" s="558"/>
      <c r="C7" s="560"/>
      <c r="D7" s="235" t="s">
        <v>111</v>
      </c>
      <c r="E7" s="22" t="s">
        <v>107</v>
      </c>
      <c r="F7" s="22" t="s">
        <v>112</v>
      </c>
      <c r="G7" s="23">
        <v>1</v>
      </c>
      <c r="H7" s="23">
        <v>0.2</v>
      </c>
      <c r="I7" s="24">
        <v>42745</v>
      </c>
      <c r="J7" s="24">
        <v>43084</v>
      </c>
      <c r="K7" s="87">
        <f>((2606154*15)/12)*12</f>
        <v>39092310</v>
      </c>
      <c r="L7" s="23">
        <v>0</v>
      </c>
      <c r="M7" s="571"/>
      <c r="N7" s="584"/>
      <c r="O7" s="90">
        <v>0</v>
      </c>
      <c r="P7" s="560"/>
      <c r="Q7" s="562"/>
      <c r="R7" s="92"/>
      <c r="S7" s="18"/>
      <c r="T7" s="18"/>
      <c r="U7" s="18"/>
      <c r="V7" s="18"/>
      <c r="W7" s="19"/>
    </row>
    <row r="8" spans="1:23" ht="118.9" customHeight="1" x14ac:dyDescent="0.25">
      <c r="A8" s="543"/>
      <c r="B8" s="548" t="s">
        <v>113</v>
      </c>
      <c r="C8" s="549">
        <v>0.2</v>
      </c>
      <c r="D8" s="236" t="s">
        <v>114</v>
      </c>
      <c r="E8" s="86" t="s">
        <v>107</v>
      </c>
      <c r="F8" s="86" t="s">
        <v>115</v>
      </c>
      <c r="G8" s="93">
        <v>10</v>
      </c>
      <c r="H8" s="94">
        <v>0.25</v>
      </c>
      <c r="I8" s="95">
        <v>42767</v>
      </c>
      <c r="J8" s="95">
        <v>42886</v>
      </c>
      <c r="K8" s="574">
        <f>7490000*10.5</f>
        <v>78645000</v>
      </c>
      <c r="L8" s="23">
        <v>0</v>
      </c>
      <c r="M8" s="569" t="s">
        <v>116</v>
      </c>
      <c r="N8" s="569" t="s">
        <v>346</v>
      </c>
      <c r="O8" s="566">
        <v>0</v>
      </c>
      <c r="P8" s="549">
        <f>+L8*H8+L9*H9+L10*H10</f>
        <v>0</v>
      </c>
      <c r="Q8" s="562"/>
      <c r="R8" s="92"/>
      <c r="S8" s="18"/>
      <c r="T8" s="18"/>
      <c r="U8" s="18"/>
      <c r="V8" s="18"/>
      <c r="W8" s="19"/>
    </row>
    <row r="9" spans="1:23" ht="151.9" customHeight="1" x14ac:dyDescent="0.25">
      <c r="A9" s="543"/>
      <c r="B9" s="557"/>
      <c r="C9" s="559"/>
      <c r="D9" s="236" t="s">
        <v>117</v>
      </c>
      <c r="E9" s="22" t="s">
        <v>107</v>
      </c>
      <c r="F9" s="22" t="s">
        <v>118</v>
      </c>
      <c r="G9" s="38">
        <v>5</v>
      </c>
      <c r="H9" s="96">
        <v>0.5</v>
      </c>
      <c r="I9" s="24">
        <v>42826</v>
      </c>
      <c r="J9" s="24">
        <v>43084</v>
      </c>
      <c r="K9" s="575"/>
      <c r="L9" s="23">
        <v>0</v>
      </c>
      <c r="M9" s="570"/>
      <c r="N9" s="570"/>
      <c r="O9" s="567"/>
      <c r="P9" s="559"/>
      <c r="Q9" s="562"/>
      <c r="R9" s="92"/>
      <c r="S9" s="18"/>
      <c r="T9" s="18"/>
      <c r="U9" s="18"/>
      <c r="V9" s="18"/>
      <c r="W9" s="19"/>
    </row>
    <row r="10" spans="1:23" ht="115.9" customHeight="1" x14ac:dyDescent="0.25">
      <c r="A10" s="543"/>
      <c r="B10" s="558"/>
      <c r="C10" s="560"/>
      <c r="D10" s="235" t="s">
        <v>119</v>
      </c>
      <c r="E10" s="21" t="s">
        <v>107</v>
      </c>
      <c r="F10" s="21" t="s">
        <v>120</v>
      </c>
      <c r="G10" s="97">
        <v>2</v>
      </c>
      <c r="H10" s="98">
        <v>0.25</v>
      </c>
      <c r="I10" s="99">
        <v>42767</v>
      </c>
      <c r="J10" s="99">
        <v>43084</v>
      </c>
      <c r="K10" s="576"/>
      <c r="L10" s="29">
        <v>0</v>
      </c>
      <c r="M10" s="571"/>
      <c r="N10" s="571"/>
      <c r="O10" s="568"/>
      <c r="P10" s="560"/>
      <c r="Q10" s="562"/>
      <c r="R10" s="92"/>
      <c r="S10" s="18"/>
      <c r="T10" s="18"/>
      <c r="U10" s="18"/>
      <c r="V10" s="18"/>
      <c r="W10" s="19"/>
    </row>
    <row r="11" spans="1:23" ht="306.60000000000002" customHeight="1" x14ac:dyDescent="0.25">
      <c r="A11" s="543"/>
      <c r="B11" s="548" t="s">
        <v>121</v>
      </c>
      <c r="C11" s="549">
        <v>0.2</v>
      </c>
      <c r="D11" s="236" t="s">
        <v>122</v>
      </c>
      <c r="E11" s="22" t="s">
        <v>107</v>
      </c>
      <c r="F11" s="22" t="s">
        <v>123</v>
      </c>
      <c r="G11" s="36">
        <v>1</v>
      </c>
      <c r="H11" s="36">
        <v>0.25</v>
      </c>
      <c r="I11" s="24">
        <v>42740</v>
      </c>
      <c r="J11" s="24">
        <v>43054</v>
      </c>
      <c r="K11" s="574">
        <v>296000000</v>
      </c>
      <c r="L11" s="495">
        <v>0.2</v>
      </c>
      <c r="M11" s="153" t="s">
        <v>413</v>
      </c>
      <c r="N11" s="239"/>
      <c r="O11" s="554">
        <v>257626853.19999999</v>
      </c>
      <c r="P11" s="549">
        <f>+L11*H11+L12*H12+L13*H13+L14*H14</f>
        <v>0.05</v>
      </c>
      <c r="Q11" s="562"/>
      <c r="R11" s="92"/>
      <c r="S11" s="18"/>
      <c r="T11" s="18"/>
      <c r="U11" s="18"/>
      <c r="V11" s="18"/>
      <c r="W11" s="19"/>
    </row>
    <row r="12" spans="1:23" ht="213" customHeight="1" x14ac:dyDescent="0.25">
      <c r="A12" s="543"/>
      <c r="B12" s="557"/>
      <c r="C12" s="559"/>
      <c r="D12" s="236" t="s">
        <v>124</v>
      </c>
      <c r="E12" s="22" t="s">
        <v>107</v>
      </c>
      <c r="F12" s="22" t="s">
        <v>125</v>
      </c>
      <c r="G12" s="36">
        <v>1</v>
      </c>
      <c r="H12" s="36">
        <v>0.25</v>
      </c>
      <c r="I12" s="24">
        <v>42740</v>
      </c>
      <c r="J12" s="24">
        <v>43084</v>
      </c>
      <c r="K12" s="575"/>
      <c r="L12" s="495">
        <v>0</v>
      </c>
      <c r="M12" s="569" t="s">
        <v>414</v>
      </c>
      <c r="N12" s="569" t="s">
        <v>348</v>
      </c>
      <c r="O12" s="555"/>
      <c r="P12" s="559"/>
      <c r="Q12" s="562"/>
      <c r="R12" s="92"/>
      <c r="S12" s="18"/>
      <c r="T12" s="18"/>
      <c r="U12" s="18"/>
      <c r="V12" s="18"/>
      <c r="W12" s="19"/>
    </row>
    <row r="13" spans="1:23" ht="175.9" customHeight="1" x14ac:dyDescent="0.25">
      <c r="A13" s="543"/>
      <c r="B13" s="557"/>
      <c r="C13" s="559"/>
      <c r="D13" s="236" t="s">
        <v>126</v>
      </c>
      <c r="E13" s="22" t="s">
        <v>107</v>
      </c>
      <c r="F13" s="22" t="s">
        <v>127</v>
      </c>
      <c r="G13" s="38">
        <v>20</v>
      </c>
      <c r="H13" s="36">
        <v>0.3</v>
      </c>
      <c r="I13" s="24">
        <v>42740</v>
      </c>
      <c r="J13" s="24">
        <v>43084</v>
      </c>
      <c r="K13" s="575"/>
      <c r="L13" s="495">
        <v>0</v>
      </c>
      <c r="M13" s="571"/>
      <c r="N13" s="571"/>
      <c r="O13" s="555"/>
      <c r="P13" s="559"/>
      <c r="Q13" s="562"/>
      <c r="R13" s="92"/>
      <c r="S13" s="18"/>
      <c r="T13" s="18"/>
      <c r="U13" s="18"/>
      <c r="V13" s="18"/>
      <c r="W13" s="19"/>
    </row>
    <row r="14" spans="1:23" ht="112.15" customHeight="1" x14ac:dyDescent="0.25">
      <c r="A14" s="543"/>
      <c r="B14" s="558"/>
      <c r="C14" s="560"/>
      <c r="D14" s="236" t="s">
        <v>128</v>
      </c>
      <c r="E14" s="22" t="s">
        <v>107</v>
      </c>
      <c r="F14" s="21" t="s">
        <v>129</v>
      </c>
      <c r="G14" s="97">
        <v>5</v>
      </c>
      <c r="H14" s="100">
        <v>0.2</v>
      </c>
      <c r="I14" s="99">
        <v>42740</v>
      </c>
      <c r="J14" s="99">
        <v>43084</v>
      </c>
      <c r="K14" s="576"/>
      <c r="L14" s="23">
        <v>0</v>
      </c>
      <c r="M14" s="240"/>
      <c r="N14" s="240"/>
      <c r="O14" s="556"/>
      <c r="P14" s="560"/>
      <c r="Q14" s="562"/>
      <c r="R14" s="92"/>
      <c r="S14" s="18"/>
      <c r="T14" s="18"/>
      <c r="U14" s="18"/>
      <c r="V14" s="18"/>
      <c r="W14" s="19"/>
    </row>
    <row r="15" spans="1:23" ht="233.45" customHeight="1" x14ac:dyDescent="0.25">
      <c r="A15" s="543"/>
      <c r="B15" s="548" t="s">
        <v>130</v>
      </c>
      <c r="C15" s="549">
        <v>0.1</v>
      </c>
      <c r="D15" s="236" t="s">
        <v>131</v>
      </c>
      <c r="E15" s="22" t="s">
        <v>107</v>
      </c>
      <c r="F15" s="22" t="s">
        <v>132</v>
      </c>
      <c r="G15" s="22">
        <v>214</v>
      </c>
      <c r="H15" s="23">
        <v>0.15</v>
      </c>
      <c r="I15" s="24">
        <v>42768</v>
      </c>
      <c r="J15" s="24">
        <v>43100</v>
      </c>
      <c r="K15" s="577">
        <f>+((4019424*15)/12)*12+238000000</f>
        <v>298291360</v>
      </c>
      <c r="L15" s="233">
        <f>11/214</f>
        <v>5.1401869158878503E-2</v>
      </c>
      <c r="M15" s="240" t="s">
        <v>363</v>
      </c>
      <c r="N15" s="236"/>
      <c r="O15" s="20"/>
      <c r="P15" s="586">
        <f>+L15*H15+L16*H16+L17*H17+L18*H18+L19*H19</f>
        <v>2.4376947040498441E-2</v>
      </c>
      <c r="Q15" s="562"/>
      <c r="R15" s="92"/>
      <c r="S15" s="18"/>
      <c r="T15" s="18"/>
      <c r="U15" s="18"/>
      <c r="V15" s="18"/>
      <c r="W15" s="19"/>
    </row>
    <row r="16" spans="1:23" ht="25.5" x14ac:dyDescent="0.25">
      <c r="A16" s="543"/>
      <c r="B16" s="557"/>
      <c r="C16" s="559"/>
      <c r="D16" s="236" t="s">
        <v>133</v>
      </c>
      <c r="E16" s="22" t="s">
        <v>107</v>
      </c>
      <c r="F16" s="22" t="s">
        <v>134</v>
      </c>
      <c r="G16" s="23">
        <v>1</v>
      </c>
      <c r="H16" s="23">
        <v>0.2</v>
      </c>
      <c r="I16" s="24">
        <v>43009</v>
      </c>
      <c r="J16" s="24">
        <v>43100</v>
      </c>
      <c r="K16" s="585"/>
      <c r="L16" s="23"/>
      <c r="M16" s="153"/>
      <c r="N16" s="236"/>
      <c r="O16" s="20"/>
      <c r="P16" s="587"/>
      <c r="Q16" s="562"/>
      <c r="R16" s="92"/>
      <c r="S16" s="18"/>
      <c r="T16" s="18"/>
      <c r="U16" s="18"/>
      <c r="V16" s="18"/>
      <c r="W16" s="19"/>
    </row>
    <row r="17" spans="1:23" ht="136.9" customHeight="1" x14ac:dyDescent="0.25">
      <c r="A17" s="543"/>
      <c r="B17" s="557"/>
      <c r="C17" s="559"/>
      <c r="D17" s="236" t="s">
        <v>135</v>
      </c>
      <c r="E17" s="22" t="s">
        <v>107</v>
      </c>
      <c r="F17" s="22" t="s">
        <v>136</v>
      </c>
      <c r="G17" s="22">
        <v>6</v>
      </c>
      <c r="H17" s="23">
        <v>0.1</v>
      </c>
      <c r="I17" s="24">
        <v>42767</v>
      </c>
      <c r="J17" s="24">
        <v>43100</v>
      </c>
      <c r="K17" s="585"/>
      <c r="L17" s="23">
        <f>1/6</f>
        <v>0.16666666666666666</v>
      </c>
      <c r="M17" s="153" t="s">
        <v>415</v>
      </c>
      <c r="N17" s="236"/>
      <c r="O17" s="20"/>
      <c r="P17" s="587"/>
      <c r="Q17" s="562"/>
      <c r="R17" s="92"/>
      <c r="S17" s="18"/>
      <c r="T17" s="18"/>
      <c r="U17" s="18"/>
      <c r="V17" s="18"/>
      <c r="W17" s="19"/>
    </row>
    <row r="18" spans="1:23" ht="38.25" x14ac:dyDescent="0.25">
      <c r="A18" s="543"/>
      <c r="B18" s="557"/>
      <c r="C18" s="559"/>
      <c r="D18" s="236" t="s">
        <v>138</v>
      </c>
      <c r="E18" s="22" t="s">
        <v>107</v>
      </c>
      <c r="F18" s="22" t="s">
        <v>139</v>
      </c>
      <c r="G18" s="22">
        <v>1</v>
      </c>
      <c r="H18" s="23">
        <v>0.2</v>
      </c>
      <c r="I18" s="24">
        <v>42917</v>
      </c>
      <c r="J18" s="24">
        <v>43039</v>
      </c>
      <c r="K18" s="585"/>
      <c r="L18" s="23"/>
      <c r="M18" s="153"/>
      <c r="N18" s="236"/>
      <c r="O18" s="20"/>
      <c r="P18" s="587"/>
      <c r="Q18" s="562"/>
      <c r="R18" s="92"/>
      <c r="S18" s="18"/>
      <c r="T18" s="18"/>
      <c r="U18" s="18"/>
      <c r="V18" s="18"/>
      <c r="W18" s="19"/>
    </row>
    <row r="19" spans="1:23" ht="51" x14ac:dyDescent="0.25">
      <c r="A19" s="543"/>
      <c r="B19" s="558"/>
      <c r="C19" s="560"/>
      <c r="D19" s="236" t="s">
        <v>140</v>
      </c>
      <c r="E19" s="22" t="s">
        <v>107</v>
      </c>
      <c r="F19" s="21" t="s">
        <v>141</v>
      </c>
      <c r="G19" s="100">
        <v>1</v>
      </c>
      <c r="H19" s="98">
        <v>0.2</v>
      </c>
      <c r="I19" s="99">
        <v>42890</v>
      </c>
      <c r="J19" s="99">
        <v>43072</v>
      </c>
      <c r="K19" s="578"/>
      <c r="L19" s="23"/>
      <c r="M19" s="153"/>
      <c r="N19" s="236"/>
      <c r="O19" s="20"/>
      <c r="P19" s="588"/>
      <c r="Q19" s="562"/>
      <c r="R19" s="92"/>
      <c r="S19" s="18"/>
      <c r="T19" s="18"/>
      <c r="U19" s="18"/>
      <c r="V19" s="18"/>
      <c r="W19" s="19"/>
    </row>
    <row r="20" spans="1:23" ht="119.45" customHeight="1" x14ac:dyDescent="0.25">
      <c r="A20" s="543"/>
      <c r="B20" s="548" t="s">
        <v>142</v>
      </c>
      <c r="C20" s="549">
        <v>0.1</v>
      </c>
      <c r="D20" s="236" t="s">
        <v>143</v>
      </c>
      <c r="E20" s="22" t="s">
        <v>107</v>
      </c>
      <c r="F20" s="101" t="s">
        <v>144</v>
      </c>
      <c r="G20" s="22">
        <v>2</v>
      </c>
      <c r="H20" s="23">
        <v>0.4</v>
      </c>
      <c r="I20" s="24">
        <v>42755</v>
      </c>
      <c r="J20" s="24">
        <v>42977</v>
      </c>
      <c r="K20" s="577">
        <f>7490000*10</f>
        <v>74900000</v>
      </c>
      <c r="L20" s="495">
        <v>0</v>
      </c>
      <c r="M20" s="572" t="s">
        <v>416</v>
      </c>
      <c r="N20" s="499"/>
      <c r="O20" s="20"/>
      <c r="P20" s="549">
        <f>+L20*H20+L21*H21</f>
        <v>0</v>
      </c>
      <c r="Q20" s="562"/>
      <c r="R20" s="92"/>
      <c r="S20" s="18"/>
      <c r="T20" s="18"/>
      <c r="U20" s="18"/>
      <c r="V20" s="18"/>
      <c r="W20" s="19"/>
    </row>
    <row r="21" spans="1:23" ht="130.15" customHeight="1" x14ac:dyDescent="0.25">
      <c r="A21" s="543"/>
      <c r="B21" s="558"/>
      <c r="C21" s="560"/>
      <c r="D21" s="235" t="s">
        <v>145</v>
      </c>
      <c r="E21" s="21" t="s">
        <v>107</v>
      </c>
      <c r="F21" s="102" t="s">
        <v>146</v>
      </c>
      <c r="G21" s="97">
        <v>1</v>
      </c>
      <c r="H21" s="98">
        <v>0.6</v>
      </c>
      <c r="I21" s="99">
        <v>42826</v>
      </c>
      <c r="J21" s="99">
        <v>43069</v>
      </c>
      <c r="K21" s="578"/>
      <c r="L21" s="508">
        <v>0</v>
      </c>
      <c r="M21" s="573"/>
      <c r="N21" s="142"/>
      <c r="O21" s="20"/>
      <c r="P21" s="560"/>
      <c r="Q21" s="562"/>
      <c r="R21" s="92"/>
      <c r="S21" s="18"/>
      <c r="T21" s="18"/>
      <c r="U21" s="18"/>
      <c r="V21" s="18"/>
      <c r="W21" s="19"/>
    </row>
    <row r="22" spans="1:23" ht="157.15" customHeight="1" x14ac:dyDescent="0.25">
      <c r="A22" s="543"/>
      <c r="B22" s="548" t="s">
        <v>147</v>
      </c>
      <c r="C22" s="549">
        <v>0.1</v>
      </c>
      <c r="D22" s="236" t="s">
        <v>148</v>
      </c>
      <c r="E22" s="22" t="s">
        <v>107</v>
      </c>
      <c r="F22" s="22" t="s">
        <v>149</v>
      </c>
      <c r="G22" s="22">
        <v>12</v>
      </c>
      <c r="H22" s="23">
        <v>0.5</v>
      </c>
      <c r="I22" s="24">
        <v>42736</v>
      </c>
      <c r="J22" s="24">
        <v>43100</v>
      </c>
      <c r="K22" s="103">
        <v>0</v>
      </c>
      <c r="L22" s="23">
        <v>0</v>
      </c>
      <c r="M22" s="153" t="s">
        <v>395</v>
      </c>
      <c r="N22" s="236"/>
      <c r="O22" s="20"/>
      <c r="P22" s="549">
        <f>+L22*H22+L23*H23</f>
        <v>0.1</v>
      </c>
      <c r="Q22" s="562"/>
      <c r="R22" s="92"/>
      <c r="S22" s="18"/>
      <c r="T22" s="18"/>
      <c r="U22" s="18"/>
      <c r="V22" s="18"/>
      <c r="W22" s="19"/>
    </row>
    <row r="23" spans="1:23" ht="97.9" customHeight="1" x14ac:dyDescent="0.25">
      <c r="A23" s="543"/>
      <c r="B23" s="558"/>
      <c r="C23" s="560"/>
      <c r="D23" s="235" t="s">
        <v>150</v>
      </c>
      <c r="E23" s="21" t="s">
        <v>107</v>
      </c>
      <c r="F23" s="21" t="s">
        <v>151</v>
      </c>
      <c r="G23" s="21">
        <v>1</v>
      </c>
      <c r="H23" s="98">
        <v>0.5</v>
      </c>
      <c r="I23" s="99">
        <v>42767</v>
      </c>
      <c r="J23" s="99">
        <v>43069</v>
      </c>
      <c r="K23" s="104">
        <v>0</v>
      </c>
      <c r="L23" s="23">
        <v>0.2</v>
      </c>
      <c r="M23" s="153" t="s">
        <v>417</v>
      </c>
      <c r="N23" s="236"/>
      <c r="O23" s="20"/>
      <c r="P23" s="560"/>
      <c r="Q23" s="562"/>
      <c r="R23" s="92"/>
      <c r="S23" s="18"/>
      <c r="T23" s="18"/>
      <c r="U23" s="18"/>
      <c r="V23" s="18"/>
      <c r="W23" s="19"/>
    </row>
    <row r="24" spans="1:23" ht="170.45" customHeight="1" thickBot="1" x14ac:dyDescent="0.3">
      <c r="A24" s="550"/>
      <c r="B24" s="44" t="s">
        <v>152</v>
      </c>
      <c r="C24" s="45">
        <v>0.15</v>
      </c>
      <c r="D24" s="237" t="s">
        <v>153</v>
      </c>
      <c r="E24" s="44" t="s">
        <v>107</v>
      </c>
      <c r="F24" s="44" t="s">
        <v>154</v>
      </c>
      <c r="G24" s="48">
        <v>1</v>
      </c>
      <c r="H24" s="106">
        <v>1</v>
      </c>
      <c r="I24" s="49">
        <v>42917</v>
      </c>
      <c r="J24" s="49">
        <v>43100</v>
      </c>
      <c r="K24" s="107">
        <v>0</v>
      </c>
      <c r="L24" s="108"/>
      <c r="M24" s="241"/>
      <c r="N24" s="237"/>
      <c r="O24" s="46"/>
      <c r="P24" s="45">
        <f t="shared" ref="P24:P25" si="0">+L24*H24</f>
        <v>0</v>
      </c>
      <c r="Q24" s="565"/>
      <c r="R24" s="92"/>
      <c r="S24" s="18"/>
      <c r="T24" s="18"/>
      <c r="U24" s="18"/>
      <c r="V24" s="18"/>
      <c r="W24" s="19"/>
    </row>
    <row r="25" spans="1:23" ht="84" customHeight="1" x14ac:dyDescent="0.25">
      <c r="A25" s="542" t="s">
        <v>155</v>
      </c>
      <c r="B25" s="14" t="s">
        <v>156</v>
      </c>
      <c r="C25" s="109">
        <v>0.25</v>
      </c>
      <c r="D25" s="234" t="s">
        <v>157</v>
      </c>
      <c r="E25" s="14" t="s">
        <v>107</v>
      </c>
      <c r="F25" s="14" t="s">
        <v>158</v>
      </c>
      <c r="G25" s="110">
        <v>2</v>
      </c>
      <c r="H25" s="111">
        <v>1</v>
      </c>
      <c r="I25" s="16">
        <v>42887</v>
      </c>
      <c r="J25" s="16">
        <v>43099</v>
      </c>
      <c r="K25" s="112">
        <v>0</v>
      </c>
      <c r="L25" s="15"/>
      <c r="M25" s="242"/>
      <c r="N25" s="243"/>
      <c r="O25" s="13"/>
      <c r="P25" s="15">
        <f t="shared" si="0"/>
        <v>0</v>
      </c>
      <c r="Q25" s="561">
        <f>+P25*C25+P26*C26+P32*C32</f>
        <v>0.11750000000000001</v>
      </c>
      <c r="R25" s="92"/>
      <c r="S25" s="18"/>
      <c r="T25" s="18"/>
      <c r="U25" s="18"/>
      <c r="V25" s="18"/>
      <c r="W25" s="19"/>
    </row>
    <row r="26" spans="1:23" ht="51" x14ac:dyDescent="0.25">
      <c r="A26" s="543"/>
      <c r="B26" s="548" t="s">
        <v>159</v>
      </c>
      <c r="C26" s="549">
        <v>0.5</v>
      </c>
      <c r="D26" s="236" t="s">
        <v>160</v>
      </c>
      <c r="E26" s="22" t="s">
        <v>161</v>
      </c>
      <c r="F26" s="22" t="s">
        <v>162</v>
      </c>
      <c r="G26" s="38">
        <v>1</v>
      </c>
      <c r="H26" s="36">
        <v>0.2</v>
      </c>
      <c r="I26" s="24">
        <v>42901</v>
      </c>
      <c r="J26" s="24">
        <v>43069</v>
      </c>
      <c r="K26" s="113">
        <v>5000000</v>
      </c>
      <c r="L26" s="23"/>
      <c r="M26" s="240"/>
      <c r="N26" s="244"/>
      <c r="O26" s="20"/>
      <c r="P26" s="549">
        <f>+L26*H26+L27*H27+L28*H28+L29*H29+L30*H30+L31*H31</f>
        <v>0.11000000000000001</v>
      </c>
      <c r="Q26" s="562"/>
      <c r="R26" s="92"/>
      <c r="S26" s="18"/>
      <c r="T26" s="18"/>
      <c r="U26" s="18"/>
      <c r="V26" s="18"/>
      <c r="W26" s="19"/>
    </row>
    <row r="27" spans="1:23" ht="51" x14ac:dyDescent="0.25">
      <c r="A27" s="543"/>
      <c r="B27" s="557"/>
      <c r="C27" s="559"/>
      <c r="D27" s="236" t="s">
        <v>163</v>
      </c>
      <c r="E27" s="22" t="s">
        <v>107</v>
      </c>
      <c r="F27" s="22" t="s">
        <v>164</v>
      </c>
      <c r="G27" s="38">
        <v>2</v>
      </c>
      <c r="H27" s="36">
        <v>0.1</v>
      </c>
      <c r="I27" s="24">
        <v>42795</v>
      </c>
      <c r="J27" s="24">
        <v>43100</v>
      </c>
      <c r="K27" s="113">
        <v>15000000</v>
      </c>
      <c r="L27" s="23">
        <v>0.1</v>
      </c>
      <c r="M27" s="153" t="s">
        <v>418</v>
      </c>
      <c r="N27" s="236"/>
      <c r="O27" s="20"/>
      <c r="P27" s="559"/>
      <c r="Q27" s="563"/>
      <c r="R27" s="92"/>
      <c r="S27" s="18"/>
      <c r="T27" s="18"/>
      <c r="U27" s="18"/>
      <c r="V27" s="18"/>
      <c r="W27" s="19"/>
    </row>
    <row r="28" spans="1:23" ht="75.599999999999994" customHeight="1" x14ac:dyDescent="0.25">
      <c r="A28" s="543"/>
      <c r="B28" s="557"/>
      <c r="C28" s="559"/>
      <c r="D28" s="236" t="s">
        <v>165</v>
      </c>
      <c r="E28" s="22" t="s">
        <v>107</v>
      </c>
      <c r="F28" s="22" t="s">
        <v>166</v>
      </c>
      <c r="G28" s="36">
        <v>1</v>
      </c>
      <c r="H28" s="36">
        <v>0.2</v>
      </c>
      <c r="I28" s="24">
        <v>42767</v>
      </c>
      <c r="J28" s="24">
        <v>43069</v>
      </c>
      <c r="K28" s="113">
        <v>0</v>
      </c>
      <c r="L28" s="23">
        <v>0.25</v>
      </c>
      <c r="M28" s="153" t="s">
        <v>391</v>
      </c>
      <c r="N28" s="236"/>
      <c r="O28" s="20"/>
      <c r="P28" s="559"/>
      <c r="Q28" s="563"/>
      <c r="R28" s="92"/>
      <c r="S28" s="18"/>
      <c r="T28" s="18"/>
      <c r="U28" s="18"/>
      <c r="V28" s="18"/>
      <c r="W28" s="19"/>
    </row>
    <row r="29" spans="1:23" ht="63.75" x14ac:dyDescent="0.25">
      <c r="A29" s="543"/>
      <c r="B29" s="557"/>
      <c r="C29" s="559"/>
      <c r="D29" s="236" t="s">
        <v>168</v>
      </c>
      <c r="E29" s="22" t="s">
        <v>107</v>
      </c>
      <c r="F29" s="22" t="s">
        <v>169</v>
      </c>
      <c r="G29" s="22">
        <v>2</v>
      </c>
      <c r="H29" s="36">
        <v>0.1</v>
      </c>
      <c r="I29" s="24">
        <v>42887</v>
      </c>
      <c r="J29" s="24">
        <v>43099</v>
      </c>
      <c r="K29" s="113">
        <v>0</v>
      </c>
      <c r="L29" s="23"/>
      <c r="M29" s="153"/>
      <c r="N29" s="236"/>
      <c r="O29" s="20"/>
      <c r="P29" s="559"/>
      <c r="Q29" s="562"/>
      <c r="R29" s="92"/>
      <c r="S29" s="18"/>
      <c r="T29" s="18"/>
      <c r="U29" s="18"/>
      <c r="V29" s="18"/>
      <c r="W29" s="19"/>
    </row>
    <row r="30" spans="1:23" ht="102" x14ac:dyDescent="0.25">
      <c r="A30" s="543"/>
      <c r="B30" s="557"/>
      <c r="C30" s="559"/>
      <c r="D30" s="236" t="s">
        <v>170</v>
      </c>
      <c r="E30" s="22" t="s">
        <v>107</v>
      </c>
      <c r="F30" s="22" t="s">
        <v>171</v>
      </c>
      <c r="G30" s="36">
        <v>1</v>
      </c>
      <c r="H30" s="36">
        <v>0.2</v>
      </c>
      <c r="I30" s="24">
        <v>42826</v>
      </c>
      <c r="J30" s="24">
        <v>43089</v>
      </c>
      <c r="K30" s="114">
        <v>18000000</v>
      </c>
      <c r="L30" s="23">
        <v>0.2</v>
      </c>
      <c r="M30" s="153" t="s">
        <v>394</v>
      </c>
      <c r="N30" s="236"/>
      <c r="O30" s="20"/>
      <c r="P30" s="559"/>
      <c r="Q30" s="563"/>
      <c r="R30" s="92"/>
      <c r="S30" s="18"/>
      <c r="T30" s="18"/>
      <c r="U30" s="18"/>
      <c r="V30" s="18"/>
      <c r="W30" s="19"/>
    </row>
    <row r="31" spans="1:23" ht="224.45" customHeight="1" x14ac:dyDescent="0.25">
      <c r="A31" s="543"/>
      <c r="B31" s="558"/>
      <c r="C31" s="560"/>
      <c r="D31" s="236" t="s">
        <v>172</v>
      </c>
      <c r="E31" s="22" t="s">
        <v>107</v>
      </c>
      <c r="F31" s="22" t="s">
        <v>173</v>
      </c>
      <c r="G31" s="245"/>
      <c r="H31" s="36">
        <v>0.2</v>
      </c>
      <c r="I31" s="24">
        <v>42767</v>
      </c>
      <c r="J31" s="24">
        <v>43099</v>
      </c>
      <c r="K31" s="114">
        <v>0</v>
      </c>
      <c r="L31" s="23">
        <v>0.05</v>
      </c>
      <c r="M31" s="153" t="s">
        <v>344</v>
      </c>
      <c r="N31" s="236" t="s">
        <v>343</v>
      </c>
      <c r="O31" s="20"/>
      <c r="P31" s="560"/>
      <c r="Q31" s="563"/>
      <c r="R31" s="92"/>
      <c r="S31" s="18"/>
      <c r="T31" s="18"/>
      <c r="U31" s="18"/>
      <c r="V31" s="18"/>
      <c r="W31" s="19"/>
    </row>
    <row r="32" spans="1:23" ht="216.6" customHeight="1" thickBot="1" x14ac:dyDescent="0.3">
      <c r="A32" s="550"/>
      <c r="B32" s="44" t="s">
        <v>174</v>
      </c>
      <c r="C32" s="45">
        <v>0.25</v>
      </c>
      <c r="D32" s="238" t="s">
        <v>341</v>
      </c>
      <c r="E32" s="115" t="s">
        <v>107</v>
      </c>
      <c r="F32" s="115" t="s">
        <v>175</v>
      </c>
      <c r="G32" s="115">
        <v>1</v>
      </c>
      <c r="H32" s="108">
        <v>1</v>
      </c>
      <c r="I32" s="116">
        <v>42736</v>
      </c>
      <c r="J32" s="116">
        <v>43099</v>
      </c>
      <c r="K32" s="117">
        <v>0</v>
      </c>
      <c r="L32" s="232">
        <f>3/12</f>
        <v>0.25</v>
      </c>
      <c r="M32" s="241" t="s">
        <v>433</v>
      </c>
      <c r="N32" s="237"/>
      <c r="O32" s="46"/>
      <c r="P32" s="45">
        <f>+L32*H32</f>
        <v>0.25</v>
      </c>
      <c r="Q32" s="564"/>
      <c r="R32" s="118"/>
      <c r="S32" s="52"/>
      <c r="T32" s="52"/>
      <c r="U32" s="52"/>
      <c r="V32" s="52"/>
      <c r="W32" s="53"/>
    </row>
    <row r="33" spans="1:23" ht="14.25" customHeight="1" x14ac:dyDescent="0.25">
      <c r="A33" s="119" t="s">
        <v>98</v>
      </c>
      <c r="B33" s="120"/>
      <c r="C33" s="121"/>
      <c r="D33" s="122"/>
      <c r="E33" s="121"/>
      <c r="F33" s="121"/>
      <c r="G33" s="121"/>
      <c r="H33" s="122"/>
      <c r="I33" s="121"/>
      <c r="J33" s="123"/>
      <c r="K33" s="124"/>
      <c r="L33" s="119" t="s">
        <v>176</v>
      </c>
      <c r="M33" s="125"/>
      <c r="N33" s="120"/>
      <c r="O33" s="120"/>
      <c r="P33" s="120"/>
      <c r="Q33" s="126"/>
      <c r="R33" s="1"/>
      <c r="S33" s="1"/>
      <c r="T33" s="1"/>
      <c r="U33" s="1"/>
      <c r="V33" s="1"/>
      <c r="W33" s="1"/>
    </row>
    <row r="34" spans="1:23" ht="14.25" customHeight="1" x14ac:dyDescent="0.25">
      <c r="A34" s="62" t="s">
        <v>100</v>
      </c>
      <c r="B34" s="56"/>
      <c r="C34" s="56"/>
      <c r="D34" s="57"/>
      <c r="E34" s="56"/>
      <c r="F34" s="56"/>
      <c r="G34" s="56"/>
      <c r="H34" s="57"/>
      <c r="I34" s="56"/>
      <c r="J34" s="58"/>
      <c r="K34" s="59"/>
      <c r="L34" s="63" t="s">
        <v>177</v>
      </c>
      <c r="M34" s="64"/>
      <c r="N34" s="65"/>
      <c r="O34" s="65"/>
      <c r="P34" s="65"/>
      <c r="Q34" s="66"/>
      <c r="R34" s="1"/>
      <c r="S34" s="1"/>
      <c r="T34" s="1"/>
      <c r="U34" s="1"/>
      <c r="V34" s="1"/>
      <c r="W34" s="1"/>
    </row>
    <row r="35" spans="1:23" ht="14.25" customHeight="1" x14ac:dyDescent="0.25">
      <c r="A35" s="67"/>
      <c r="B35" s="56"/>
      <c r="C35" s="56"/>
      <c r="D35" s="57"/>
      <c r="E35" s="56"/>
      <c r="F35" s="56"/>
      <c r="G35" s="56"/>
      <c r="H35" s="57"/>
      <c r="I35" s="56"/>
      <c r="J35" s="58"/>
      <c r="K35" s="59"/>
      <c r="L35" s="63" t="s">
        <v>178</v>
      </c>
      <c r="M35" s="64"/>
      <c r="N35" s="65"/>
      <c r="O35" s="65"/>
      <c r="P35" s="65"/>
      <c r="Q35" s="66"/>
      <c r="R35" s="1"/>
      <c r="S35" s="1"/>
      <c r="T35" s="1"/>
      <c r="U35" s="1"/>
      <c r="V35" s="1"/>
      <c r="W35" s="1"/>
    </row>
    <row r="36" spans="1:23" ht="14.25" customHeight="1" thickBot="1" x14ac:dyDescent="0.3">
      <c r="A36" s="68"/>
      <c r="B36" s="69"/>
      <c r="C36" s="70"/>
      <c r="D36" s="71"/>
      <c r="E36" s="70"/>
      <c r="F36" s="70"/>
      <c r="G36" s="70"/>
      <c r="H36" s="71"/>
      <c r="I36" s="70"/>
      <c r="J36" s="72"/>
      <c r="K36" s="73"/>
      <c r="L36" s="74" t="s">
        <v>179</v>
      </c>
      <c r="M36" s="75"/>
      <c r="N36" s="69"/>
      <c r="O36" s="69"/>
      <c r="P36" s="69"/>
      <c r="Q36" s="76"/>
      <c r="R36" s="1"/>
      <c r="S36" s="1"/>
      <c r="T36" s="1"/>
      <c r="U36" s="1"/>
      <c r="V36" s="1"/>
      <c r="W36" s="1"/>
    </row>
    <row r="37" spans="1:23" ht="14.25" customHeight="1" x14ac:dyDescent="0.25">
      <c r="A37" s="1"/>
      <c r="B37" s="1"/>
      <c r="C37" s="1"/>
      <c r="D37" s="1"/>
      <c r="E37" s="1"/>
      <c r="F37" s="2"/>
      <c r="G37" s="1"/>
      <c r="H37" s="1"/>
      <c r="I37" s="3"/>
      <c r="J37" s="3"/>
      <c r="K37" s="4"/>
      <c r="M37" s="1"/>
      <c r="N37" s="1"/>
      <c r="O37" s="1"/>
      <c r="P37" s="1"/>
      <c r="R37" s="1"/>
      <c r="S37" s="1"/>
      <c r="T37" s="1"/>
      <c r="U37" s="1"/>
      <c r="V37" s="1"/>
      <c r="W37" s="1"/>
    </row>
    <row r="38" spans="1:23" ht="14.25" customHeight="1" x14ac:dyDescent="0.25">
      <c r="A38" s="1"/>
      <c r="B38" s="1"/>
      <c r="C38" s="1"/>
      <c r="D38" s="1"/>
      <c r="E38" s="1"/>
      <c r="F38" s="2"/>
      <c r="G38" s="1"/>
      <c r="H38" s="1"/>
      <c r="I38" s="3"/>
      <c r="J38" s="3"/>
      <c r="K38" s="4"/>
      <c r="M38" s="1"/>
      <c r="N38" s="1"/>
      <c r="O38" s="1"/>
      <c r="P38" s="1"/>
      <c r="R38" s="1"/>
      <c r="S38" s="1"/>
      <c r="T38" s="1"/>
      <c r="U38" s="1"/>
      <c r="V38" s="1"/>
      <c r="W38" s="1"/>
    </row>
    <row r="39" spans="1:23" ht="14.25" customHeight="1" x14ac:dyDescent="0.25">
      <c r="A39" s="1"/>
      <c r="B39" s="1"/>
      <c r="C39" s="1"/>
      <c r="D39" s="1"/>
      <c r="E39" s="1"/>
      <c r="F39" s="2"/>
      <c r="G39" s="1"/>
      <c r="H39" s="1"/>
      <c r="I39" s="3"/>
      <c r="J39" s="3"/>
      <c r="K39" s="4"/>
      <c r="M39" s="1"/>
      <c r="N39" s="1"/>
      <c r="O39" s="1"/>
      <c r="P39" s="1"/>
      <c r="R39" s="1"/>
      <c r="S39" s="1"/>
      <c r="T39" s="1"/>
      <c r="U39" s="1"/>
      <c r="V39" s="1"/>
      <c r="W39" s="1"/>
    </row>
    <row r="40" spans="1:23" ht="14.25" customHeight="1" x14ac:dyDescent="0.25">
      <c r="A40" s="1"/>
      <c r="B40" s="1"/>
      <c r="C40" s="1"/>
      <c r="D40" s="1"/>
      <c r="E40" s="1"/>
      <c r="F40" s="2"/>
      <c r="G40" s="1"/>
      <c r="H40" s="1"/>
      <c r="I40" s="3"/>
      <c r="J40" s="3"/>
      <c r="K40" s="4"/>
      <c r="M40" s="1"/>
      <c r="N40" s="1"/>
      <c r="O40" s="1"/>
      <c r="P40" s="1"/>
      <c r="R40" s="1"/>
      <c r="S40" s="1"/>
      <c r="T40" s="1"/>
      <c r="U40" s="1"/>
      <c r="V40" s="1"/>
      <c r="W40" s="1"/>
    </row>
    <row r="41" spans="1:23" ht="14.25" customHeight="1" x14ac:dyDescent="0.25">
      <c r="A41" s="1"/>
      <c r="B41" s="1"/>
      <c r="C41" s="1"/>
      <c r="D41" s="1"/>
      <c r="E41" s="1"/>
      <c r="F41" s="2"/>
      <c r="G41" s="1"/>
      <c r="H41" s="1"/>
      <c r="I41" s="3"/>
      <c r="J41" s="3"/>
      <c r="K41" s="4"/>
      <c r="M41" s="1"/>
      <c r="N41" s="1"/>
      <c r="O41" s="1"/>
      <c r="P41" s="1"/>
      <c r="R41" s="1"/>
      <c r="S41" s="1"/>
      <c r="T41" s="1"/>
      <c r="U41" s="1"/>
      <c r="V41" s="1"/>
      <c r="W41" s="1"/>
    </row>
    <row r="42" spans="1:23" ht="14.25" customHeight="1" x14ac:dyDescent="0.25">
      <c r="A42" s="1"/>
      <c r="B42" s="1"/>
      <c r="C42" s="1"/>
      <c r="D42" s="1"/>
      <c r="E42" s="1"/>
      <c r="F42" s="2"/>
      <c r="G42" s="1"/>
      <c r="H42" s="1"/>
      <c r="I42" s="3"/>
      <c r="J42" s="3"/>
      <c r="K42" s="4"/>
      <c r="M42" s="1"/>
      <c r="N42" s="1"/>
      <c r="O42" s="1"/>
      <c r="P42" s="1"/>
      <c r="R42" s="1"/>
      <c r="S42" s="1"/>
      <c r="T42" s="1"/>
      <c r="U42" s="1"/>
      <c r="V42" s="1"/>
      <c r="W42" s="1"/>
    </row>
    <row r="43" spans="1:23" ht="14.25" customHeight="1" x14ac:dyDescent="0.25">
      <c r="A43" s="1"/>
      <c r="B43" s="1"/>
      <c r="C43" s="1"/>
      <c r="D43" s="1"/>
      <c r="E43" s="1"/>
      <c r="F43" s="2"/>
      <c r="G43" s="1"/>
      <c r="H43" s="1"/>
      <c r="I43" s="3"/>
      <c r="J43" s="3"/>
      <c r="K43" s="4"/>
      <c r="M43" s="1"/>
      <c r="N43" s="1"/>
      <c r="O43" s="1"/>
      <c r="P43" s="1"/>
      <c r="R43" s="1"/>
      <c r="S43" s="1"/>
      <c r="T43" s="1"/>
      <c r="U43" s="1"/>
      <c r="V43" s="1"/>
      <c r="W43" s="1"/>
    </row>
    <row r="44" spans="1:23" ht="14.25" customHeight="1" x14ac:dyDescent="0.25">
      <c r="A44" s="1"/>
      <c r="B44" s="1"/>
      <c r="C44" s="1"/>
      <c r="D44" s="1"/>
      <c r="E44" s="1"/>
      <c r="F44" s="2"/>
      <c r="G44" s="1"/>
      <c r="H44" s="1"/>
      <c r="I44" s="3"/>
      <c r="J44" s="3"/>
      <c r="K44" s="4"/>
      <c r="M44" s="1"/>
      <c r="N44" s="1"/>
      <c r="O44" s="1"/>
      <c r="P44" s="1"/>
      <c r="R44" s="1"/>
      <c r="S44" s="1"/>
      <c r="T44" s="1"/>
      <c r="U44" s="1"/>
      <c r="V44" s="1"/>
      <c r="W44" s="1"/>
    </row>
    <row r="45" spans="1:23" ht="14.25" customHeight="1" x14ac:dyDescent="0.25">
      <c r="A45" s="1"/>
      <c r="B45" s="1"/>
      <c r="C45" s="1"/>
      <c r="D45" s="1"/>
      <c r="E45" s="1"/>
      <c r="F45" s="2"/>
      <c r="G45" s="1"/>
      <c r="H45" s="1"/>
      <c r="I45" s="3"/>
      <c r="J45" s="3"/>
      <c r="K45" s="4"/>
      <c r="M45" s="1"/>
      <c r="N45" s="1"/>
      <c r="O45" s="1"/>
      <c r="P45" s="1"/>
      <c r="R45" s="1"/>
      <c r="S45" s="1"/>
      <c r="T45" s="1"/>
      <c r="U45" s="1"/>
      <c r="V45" s="1"/>
      <c r="W45" s="1"/>
    </row>
    <row r="46" spans="1:23" ht="14.25" customHeight="1" x14ac:dyDescent="0.25">
      <c r="A46" s="1"/>
      <c r="B46" s="1"/>
      <c r="C46" s="1"/>
      <c r="D46" s="1"/>
      <c r="E46" s="1"/>
      <c r="F46" s="2"/>
      <c r="G46" s="1"/>
      <c r="H46" s="1"/>
      <c r="I46" s="3"/>
      <c r="J46" s="3"/>
      <c r="K46" s="4"/>
      <c r="M46" s="1"/>
      <c r="N46" s="1"/>
      <c r="O46" s="1"/>
      <c r="P46" s="1"/>
      <c r="R46" s="1"/>
      <c r="S46" s="1"/>
      <c r="T46" s="1"/>
      <c r="U46" s="1"/>
      <c r="V46" s="1"/>
      <c r="W46" s="1"/>
    </row>
    <row r="47" spans="1:23" ht="14.25" customHeight="1" x14ac:dyDescent="0.25">
      <c r="A47" s="1"/>
      <c r="B47" s="1"/>
      <c r="C47" s="1"/>
      <c r="D47" s="1"/>
      <c r="E47" s="1"/>
      <c r="F47" s="2"/>
      <c r="G47" s="1"/>
      <c r="H47" s="1"/>
      <c r="I47" s="3"/>
      <c r="J47" s="3"/>
      <c r="K47" s="4"/>
      <c r="M47" s="1"/>
      <c r="N47" s="1"/>
      <c r="O47" s="1"/>
      <c r="P47" s="1"/>
      <c r="R47" s="1"/>
      <c r="S47" s="1"/>
      <c r="T47" s="1"/>
      <c r="U47" s="1"/>
      <c r="V47" s="1"/>
      <c r="W47" s="1"/>
    </row>
    <row r="48" spans="1:23" ht="14.25" customHeight="1" x14ac:dyDescent="0.25">
      <c r="A48" s="1"/>
      <c r="B48" s="1"/>
      <c r="C48" s="1"/>
      <c r="D48" s="1"/>
      <c r="E48" s="1"/>
      <c r="F48" s="2"/>
      <c r="G48" s="1"/>
      <c r="H48" s="1"/>
      <c r="I48" s="3"/>
      <c r="J48" s="3"/>
      <c r="K48" s="4"/>
      <c r="M48" s="1"/>
      <c r="N48" s="1"/>
      <c r="O48" s="1"/>
      <c r="P48" s="1"/>
      <c r="R48" s="1"/>
      <c r="S48" s="1"/>
      <c r="T48" s="1"/>
      <c r="U48" s="1"/>
      <c r="V48" s="1"/>
      <c r="W48" s="1"/>
    </row>
    <row r="49" spans="1:23" ht="14.25" customHeight="1" x14ac:dyDescent="0.25">
      <c r="A49" s="1"/>
      <c r="B49" s="1"/>
      <c r="C49" s="1"/>
      <c r="D49" s="1"/>
      <c r="E49" s="1"/>
      <c r="F49" s="2"/>
      <c r="G49" s="1"/>
      <c r="H49" s="1"/>
      <c r="I49" s="3"/>
      <c r="J49" s="3"/>
      <c r="K49" s="4"/>
      <c r="M49" s="1"/>
      <c r="N49" s="1"/>
      <c r="O49" s="1"/>
      <c r="P49" s="1"/>
      <c r="R49" s="1"/>
      <c r="S49" s="1"/>
      <c r="T49" s="1"/>
      <c r="U49" s="1"/>
      <c r="V49" s="1"/>
      <c r="W49" s="1"/>
    </row>
    <row r="50" spans="1:23" ht="14.25" customHeight="1" x14ac:dyDescent="0.25">
      <c r="A50" s="1"/>
      <c r="B50" s="1"/>
      <c r="C50" s="1"/>
      <c r="D50" s="1"/>
      <c r="E50" s="1"/>
      <c r="F50" s="2"/>
      <c r="G50" s="1"/>
      <c r="H50" s="1"/>
      <c r="I50" s="3"/>
      <c r="J50" s="3"/>
      <c r="K50" s="4"/>
      <c r="M50" s="1"/>
      <c r="N50" s="1"/>
      <c r="O50" s="1"/>
      <c r="P50" s="1"/>
      <c r="R50" s="1"/>
      <c r="S50" s="1"/>
      <c r="T50" s="1"/>
      <c r="U50" s="1"/>
      <c r="V50" s="1"/>
      <c r="W50" s="1"/>
    </row>
    <row r="51" spans="1:23" ht="14.25" customHeight="1" x14ac:dyDescent="0.25">
      <c r="A51" s="1"/>
      <c r="B51" s="1"/>
      <c r="C51" s="1"/>
      <c r="D51" s="1"/>
      <c r="E51" s="1"/>
      <c r="F51" s="2"/>
      <c r="G51" s="1"/>
      <c r="H51" s="1"/>
      <c r="I51" s="3"/>
      <c r="J51" s="3"/>
      <c r="K51" s="4"/>
      <c r="M51" s="1"/>
      <c r="N51" s="1"/>
      <c r="O51" s="1"/>
      <c r="P51" s="1"/>
      <c r="R51" s="1"/>
      <c r="S51" s="1"/>
      <c r="T51" s="1"/>
      <c r="U51" s="1"/>
      <c r="V51" s="1"/>
      <c r="W51" s="1"/>
    </row>
    <row r="52" spans="1:23" ht="14.25" customHeight="1" x14ac:dyDescent="0.25">
      <c r="A52" s="1"/>
      <c r="B52" s="1"/>
      <c r="C52" s="1"/>
      <c r="D52" s="1"/>
      <c r="E52" s="1"/>
      <c r="F52" s="2"/>
      <c r="G52" s="1"/>
      <c r="H52" s="1"/>
      <c r="I52" s="3"/>
      <c r="J52" s="3"/>
      <c r="K52" s="4"/>
      <c r="M52" s="1"/>
      <c r="N52" s="1"/>
      <c r="O52" s="1"/>
      <c r="P52" s="1"/>
      <c r="R52" s="1"/>
      <c r="S52" s="1"/>
      <c r="T52" s="1"/>
      <c r="U52" s="1"/>
      <c r="V52" s="1"/>
      <c r="W52" s="1"/>
    </row>
    <row r="53" spans="1:23" ht="14.25" customHeight="1" x14ac:dyDescent="0.25">
      <c r="A53" s="1"/>
      <c r="B53" s="1"/>
      <c r="C53" s="1"/>
      <c r="D53" s="1"/>
      <c r="E53" s="1"/>
      <c r="F53" s="2"/>
      <c r="G53" s="1"/>
      <c r="H53" s="1"/>
      <c r="I53" s="3"/>
      <c r="J53" s="3"/>
      <c r="K53" s="4"/>
      <c r="M53" s="1"/>
      <c r="N53" s="1"/>
      <c r="O53" s="1"/>
      <c r="P53" s="1"/>
      <c r="R53" s="1"/>
      <c r="S53" s="1"/>
      <c r="T53" s="1"/>
      <c r="U53" s="1"/>
      <c r="V53" s="1"/>
      <c r="W53" s="1"/>
    </row>
    <row r="54" spans="1:23" ht="14.25" customHeight="1" x14ac:dyDescent="0.25">
      <c r="A54" s="1"/>
      <c r="B54" s="1"/>
      <c r="C54" s="1"/>
      <c r="D54" s="1"/>
      <c r="E54" s="1"/>
      <c r="F54" s="2"/>
      <c r="G54" s="1"/>
      <c r="H54" s="1"/>
      <c r="I54" s="3"/>
      <c r="J54" s="3"/>
      <c r="K54" s="4"/>
      <c r="M54" s="1"/>
      <c r="N54" s="1"/>
      <c r="O54" s="1"/>
      <c r="P54" s="1"/>
      <c r="R54" s="1"/>
      <c r="S54" s="1"/>
      <c r="T54" s="1"/>
      <c r="U54" s="1"/>
      <c r="V54" s="1"/>
      <c r="W54" s="1"/>
    </row>
    <row r="55" spans="1:23" ht="14.25" customHeight="1" x14ac:dyDescent="0.25">
      <c r="A55" s="1"/>
      <c r="B55" s="1"/>
      <c r="C55" s="1"/>
      <c r="D55" s="1"/>
      <c r="E55" s="1"/>
      <c r="F55" s="2"/>
      <c r="G55" s="1"/>
      <c r="H55" s="1"/>
      <c r="I55" s="3"/>
      <c r="J55" s="3"/>
      <c r="K55" s="4"/>
      <c r="M55" s="1"/>
      <c r="N55" s="1"/>
      <c r="O55" s="1"/>
      <c r="P55" s="1"/>
      <c r="R55" s="1"/>
      <c r="S55" s="1"/>
      <c r="T55" s="1"/>
      <c r="U55" s="1"/>
      <c r="V55" s="1"/>
      <c r="W55" s="1"/>
    </row>
    <row r="56" spans="1:23" ht="14.25" customHeight="1" x14ac:dyDescent="0.25">
      <c r="A56" s="1"/>
      <c r="B56" s="1"/>
      <c r="C56" s="1"/>
      <c r="D56" s="1"/>
      <c r="E56" s="1"/>
      <c r="F56" s="2"/>
      <c r="G56" s="1"/>
      <c r="H56" s="1"/>
      <c r="I56" s="3"/>
      <c r="J56" s="3"/>
      <c r="K56" s="4"/>
      <c r="M56" s="1"/>
      <c r="N56" s="1"/>
      <c r="O56" s="1"/>
      <c r="P56" s="1"/>
      <c r="R56" s="1"/>
      <c r="S56" s="1"/>
      <c r="T56" s="1"/>
      <c r="U56" s="1"/>
      <c r="V56" s="1"/>
      <c r="W56" s="1"/>
    </row>
    <row r="57" spans="1:23" ht="14.25" customHeight="1" x14ac:dyDescent="0.25">
      <c r="A57" s="1"/>
      <c r="B57" s="1"/>
      <c r="C57" s="1"/>
      <c r="D57" s="1"/>
      <c r="E57" s="1"/>
      <c r="F57" s="2"/>
      <c r="G57" s="1"/>
      <c r="H57" s="1"/>
      <c r="I57" s="3"/>
      <c r="J57" s="3"/>
      <c r="K57" s="4"/>
      <c r="M57" s="1"/>
      <c r="N57" s="1"/>
      <c r="O57" s="1"/>
      <c r="P57" s="1"/>
      <c r="R57" s="1"/>
      <c r="S57" s="1"/>
      <c r="T57" s="1"/>
      <c r="U57" s="1"/>
      <c r="V57" s="1"/>
      <c r="W57" s="1"/>
    </row>
    <row r="58" spans="1:23" ht="14.25" customHeight="1" x14ac:dyDescent="0.25">
      <c r="A58" s="1"/>
      <c r="B58" s="1"/>
      <c r="C58" s="1"/>
      <c r="D58" s="1"/>
      <c r="E58" s="1"/>
      <c r="F58" s="2"/>
      <c r="G58" s="1"/>
      <c r="H58" s="1"/>
      <c r="I58" s="3"/>
      <c r="J58" s="3"/>
      <c r="K58" s="4"/>
      <c r="M58" s="1"/>
      <c r="N58" s="1"/>
      <c r="O58" s="1"/>
      <c r="P58" s="1"/>
      <c r="R58" s="1"/>
      <c r="S58" s="1"/>
      <c r="T58" s="1"/>
      <c r="U58" s="1"/>
      <c r="V58" s="1"/>
      <c r="W58" s="1"/>
    </row>
    <row r="59" spans="1:23" ht="14.25" customHeight="1" x14ac:dyDescent="0.25">
      <c r="A59" s="1"/>
      <c r="B59" s="1"/>
      <c r="C59" s="1"/>
      <c r="D59" s="1"/>
      <c r="E59" s="1"/>
      <c r="F59" s="2"/>
      <c r="G59" s="1"/>
      <c r="H59" s="1"/>
      <c r="I59" s="3"/>
      <c r="J59" s="3"/>
      <c r="K59" s="4"/>
      <c r="M59" s="1"/>
      <c r="N59" s="1"/>
      <c r="O59" s="1"/>
      <c r="P59" s="1"/>
      <c r="R59" s="1"/>
      <c r="S59" s="1"/>
      <c r="T59" s="1"/>
      <c r="U59" s="1"/>
      <c r="V59" s="1"/>
      <c r="W59" s="1"/>
    </row>
    <row r="60" spans="1:23" ht="14.25" customHeight="1" x14ac:dyDescent="0.25">
      <c r="A60" s="1"/>
      <c r="B60" s="1"/>
      <c r="C60" s="1"/>
      <c r="D60" s="1"/>
      <c r="E60" s="1"/>
      <c r="F60" s="2"/>
      <c r="G60" s="1"/>
      <c r="H60" s="1"/>
      <c r="I60" s="3"/>
      <c r="J60" s="3"/>
      <c r="K60" s="4"/>
      <c r="M60" s="1"/>
      <c r="N60" s="1"/>
      <c r="O60" s="1"/>
      <c r="P60" s="1"/>
      <c r="R60" s="1"/>
      <c r="S60" s="1"/>
      <c r="T60" s="1"/>
      <c r="U60" s="1"/>
      <c r="V60" s="1"/>
      <c r="W60" s="1"/>
    </row>
    <row r="61" spans="1:23" ht="14.25" customHeight="1" x14ac:dyDescent="0.25">
      <c r="A61" s="1"/>
      <c r="B61" s="1"/>
      <c r="C61" s="1"/>
      <c r="D61" s="1"/>
      <c r="E61" s="1"/>
      <c r="F61" s="2"/>
      <c r="G61" s="1"/>
      <c r="H61" s="1"/>
      <c r="I61" s="3"/>
      <c r="J61" s="3"/>
      <c r="K61" s="4"/>
      <c r="M61" s="1"/>
      <c r="N61" s="1"/>
      <c r="O61" s="1"/>
      <c r="P61" s="1"/>
      <c r="R61" s="1"/>
      <c r="S61" s="1"/>
      <c r="T61" s="1"/>
      <c r="U61" s="1"/>
      <c r="V61" s="1"/>
      <c r="W61" s="1"/>
    </row>
    <row r="62" spans="1:23" ht="14.25" customHeight="1" x14ac:dyDescent="0.25">
      <c r="A62" s="1"/>
      <c r="B62" s="1"/>
      <c r="C62" s="1"/>
      <c r="D62" s="1"/>
      <c r="E62" s="1"/>
      <c r="F62" s="2"/>
      <c r="G62" s="1"/>
      <c r="H62" s="1"/>
      <c r="I62" s="3"/>
      <c r="J62" s="3"/>
      <c r="K62" s="4"/>
      <c r="M62" s="1"/>
      <c r="N62" s="1"/>
      <c r="O62" s="1"/>
      <c r="P62" s="1"/>
      <c r="R62" s="1"/>
      <c r="S62" s="1"/>
      <c r="T62" s="1"/>
      <c r="U62" s="1"/>
      <c r="V62" s="1"/>
      <c r="W62" s="1"/>
    </row>
    <row r="63" spans="1:23" ht="14.25" customHeight="1" x14ac:dyDescent="0.25">
      <c r="A63" s="1"/>
      <c r="B63" s="1"/>
      <c r="C63" s="1"/>
      <c r="D63" s="1"/>
      <c r="E63" s="1"/>
      <c r="F63" s="2"/>
      <c r="G63" s="1"/>
      <c r="H63" s="1"/>
      <c r="I63" s="3"/>
      <c r="J63" s="3"/>
      <c r="K63" s="4"/>
      <c r="M63" s="1"/>
      <c r="N63" s="1"/>
      <c r="O63" s="1"/>
      <c r="P63" s="1"/>
      <c r="R63" s="1"/>
      <c r="S63" s="1"/>
      <c r="T63" s="1"/>
      <c r="U63" s="1"/>
      <c r="V63" s="1"/>
      <c r="W63" s="1"/>
    </row>
    <row r="64" spans="1:23" ht="14.25" customHeight="1" x14ac:dyDescent="0.25">
      <c r="A64" s="1"/>
      <c r="B64" s="1"/>
      <c r="C64" s="1"/>
      <c r="D64" s="1"/>
      <c r="E64" s="1"/>
      <c r="F64" s="2"/>
      <c r="G64" s="1"/>
      <c r="H64" s="1"/>
      <c r="I64" s="3"/>
      <c r="J64" s="3"/>
      <c r="K64" s="4"/>
      <c r="M64" s="1"/>
      <c r="N64" s="1"/>
      <c r="O64" s="1"/>
      <c r="P64" s="1"/>
      <c r="R64" s="1"/>
      <c r="S64" s="1"/>
      <c r="T64" s="1"/>
      <c r="U64" s="1"/>
      <c r="V64" s="1"/>
      <c r="W64" s="1"/>
    </row>
    <row r="65" spans="1:23" ht="14.25" customHeight="1" x14ac:dyDescent="0.25">
      <c r="A65" s="1"/>
      <c r="B65" s="1"/>
      <c r="C65" s="1"/>
      <c r="D65" s="1"/>
      <c r="E65" s="1"/>
      <c r="F65" s="2"/>
      <c r="G65" s="1"/>
      <c r="H65" s="1"/>
      <c r="I65" s="3"/>
      <c r="J65" s="3"/>
      <c r="K65" s="4"/>
      <c r="M65" s="1"/>
      <c r="N65" s="1"/>
      <c r="O65" s="1"/>
      <c r="P65" s="1"/>
      <c r="R65" s="1"/>
      <c r="S65" s="1"/>
      <c r="T65" s="1"/>
      <c r="U65" s="1"/>
      <c r="V65" s="1"/>
      <c r="W65" s="1"/>
    </row>
    <row r="66" spans="1:23" ht="14.25" customHeight="1" x14ac:dyDescent="0.25">
      <c r="A66" s="1"/>
      <c r="B66" s="1"/>
      <c r="C66" s="1"/>
      <c r="D66" s="1"/>
      <c r="E66" s="1"/>
      <c r="F66" s="2"/>
      <c r="G66" s="1"/>
      <c r="H66" s="1"/>
      <c r="I66" s="3"/>
      <c r="J66" s="3"/>
      <c r="K66" s="4"/>
      <c r="M66" s="1"/>
      <c r="N66" s="1"/>
      <c r="O66" s="1"/>
      <c r="P66" s="1"/>
      <c r="R66" s="1"/>
      <c r="S66" s="1"/>
      <c r="T66" s="1"/>
      <c r="U66" s="1"/>
      <c r="V66" s="1"/>
      <c r="W66" s="1"/>
    </row>
    <row r="67" spans="1:23" ht="14.25" customHeight="1" x14ac:dyDescent="0.25">
      <c r="A67" s="1"/>
      <c r="B67" s="1"/>
      <c r="C67" s="1"/>
      <c r="D67" s="1"/>
      <c r="E67" s="1"/>
      <c r="F67" s="2"/>
      <c r="G67" s="1"/>
      <c r="H67" s="1"/>
      <c r="I67" s="3"/>
      <c r="J67" s="3"/>
      <c r="K67" s="4"/>
      <c r="M67" s="1"/>
      <c r="N67" s="1"/>
      <c r="O67" s="1"/>
      <c r="P67" s="1"/>
      <c r="R67" s="1"/>
      <c r="S67" s="1"/>
      <c r="T67" s="1"/>
      <c r="U67" s="1"/>
      <c r="V67" s="1"/>
      <c r="W67" s="1"/>
    </row>
    <row r="68" spans="1:23" ht="14.25" customHeight="1" x14ac:dyDescent="0.25">
      <c r="A68" s="1"/>
      <c r="B68" s="1"/>
      <c r="C68" s="1"/>
      <c r="D68" s="1"/>
      <c r="E68" s="1"/>
      <c r="F68" s="2"/>
      <c r="G68" s="1"/>
      <c r="H68" s="1"/>
      <c r="I68" s="3"/>
      <c r="J68" s="3"/>
      <c r="K68" s="4"/>
      <c r="M68" s="1"/>
      <c r="N68" s="1"/>
      <c r="O68" s="1"/>
      <c r="P68" s="1"/>
      <c r="R68" s="1"/>
      <c r="S68" s="1"/>
      <c r="T68" s="1"/>
      <c r="U68" s="1"/>
      <c r="V68" s="1"/>
      <c r="W68" s="1"/>
    </row>
    <row r="69" spans="1:23" ht="14.25" customHeight="1" x14ac:dyDescent="0.25">
      <c r="A69" s="1"/>
      <c r="B69" s="1"/>
      <c r="C69" s="1"/>
      <c r="D69" s="1"/>
      <c r="E69" s="1"/>
      <c r="F69" s="2"/>
      <c r="G69" s="1"/>
      <c r="H69" s="1"/>
      <c r="I69" s="3"/>
      <c r="J69" s="3"/>
      <c r="K69" s="4"/>
      <c r="M69" s="1"/>
      <c r="N69" s="1"/>
      <c r="O69" s="1"/>
      <c r="P69" s="1"/>
      <c r="R69" s="1"/>
      <c r="S69" s="1"/>
      <c r="T69" s="1"/>
      <c r="U69" s="1"/>
      <c r="V69" s="1"/>
      <c r="W69" s="1"/>
    </row>
    <row r="70" spans="1:23" ht="14.25" customHeight="1" x14ac:dyDescent="0.25">
      <c r="A70" s="1"/>
      <c r="B70" s="1"/>
      <c r="C70" s="1"/>
      <c r="D70" s="1"/>
      <c r="E70" s="1"/>
      <c r="F70" s="2"/>
      <c r="G70" s="1"/>
      <c r="H70" s="1"/>
      <c r="I70" s="3"/>
      <c r="J70" s="3"/>
      <c r="K70" s="4"/>
      <c r="M70" s="1"/>
      <c r="N70" s="1"/>
      <c r="O70" s="1"/>
      <c r="P70" s="1"/>
      <c r="R70" s="1"/>
      <c r="S70" s="1"/>
      <c r="T70" s="1"/>
      <c r="U70" s="1"/>
      <c r="V70" s="1"/>
      <c r="W70" s="1"/>
    </row>
    <row r="71" spans="1:23" ht="14.25" customHeight="1" x14ac:dyDescent="0.25">
      <c r="A71" s="1"/>
      <c r="B71" s="1"/>
      <c r="C71" s="1"/>
      <c r="D71" s="1"/>
      <c r="E71" s="1"/>
      <c r="F71" s="2"/>
      <c r="G71" s="1"/>
      <c r="H71" s="1"/>
      <c r="I71" s="3"/>
      <c r="J71" s="3"/>
      <c r="K71" s="4"/>
      <c r="M71" s="1"/>
      <c r="N71" s="1"/>
      <c r="O71" s="1"/>
      <c r="P71" s="1"/>
      <c r="R71" s="1"/>
      <c r="S71" s="1"/>
      <c r="T71" s="1"/>
      <c r="U71" s="1"/>
      <c r="V71" s="1"/>
      <c r="W71" s="1"/>
    </row>
    <row r="72" spans="1:23" ht="14.25" customHeight="1" x14ac:dyDescent="0.25">
      <c r="A72" s="1"/>
      <c r="B72" s="1"/>
      <c r="C72" s="1"/>
      <c r="D72" s="1"/>
      <c r="E72" s="1"/>
      <c r="F72" s="2"/>
      <c r="G72" s="1"/>
      <c r="H72" s="1"/>
      <c r="I72" s="3"/>
      <c r="J72" s="3"/>
      <c r="K72" s="4"/>
      <c r="M72" s="1"/>
      <c r="N72" s="1"/>
      <c r="O72" s="1"/>
      <c r="P72" s="1"/>
      <c r="R72" s="1"/>
      <c r="S72" s="1"/>
      <c r="T72" s="1"/>
      <c r="U72" s="1"/>
      <c r="V72" s="1"/>
      <c r="W72" s="1"/>
    </row>
    <row r="73" spans="1:23" ht="14.25" customHeight="1" x14ac:dyDescent="0.25">
      <c r="A73" s="1"/>
      <c r="B73" s="1"/>
      <c r="C73" s="1"/>
      <c r="D73" s="1"/>
      <c r="E73" s="1"/>
      <c r="F73" s="2"/>
      <c r="G73" s="1"/>
      <c r="H73" s="1"/>
      <c r="I73" s="3"/>
      <c r="J73" s="3"/>
      <c r="K73" s="4"/>
      <c r="M73" s="1"/>
      <c r="N73" s="1"/>
      <c r="O73" s="1"/>
      <c r="P73" s="1"/>
      <c r="R73" s="1"/>
      <c r="S73" s="1"/>
      <c r="T73" s="1"/>
      <c r="U73" s="1"/>
      <c r="V73" s="1"/>
      <c r="W73" s="1"/>
    </row>
    <row r="74" spans="1:23" ht="14.25" customHeight="1" x14ac:dyDescent="0.25">
      <c r="A74" s="1"/>
      <c r="B74" s="1"/>
      <c r="C74" s="1"/>
      <c r="D74" s="1"/>
      <c r="E74" s="1"/>
      <c r="F74" s="2"/>
      <c r="G74" s="1"/>
      <c r="H74" s="1"/>
      <c r="I74" s="3"/>
      <c r="J74" s="3"/>
      <c r="K74" s="4"/>
      <c r="M74" s="1"/>
      <c r="N74" s="1"/>
      <c r="O74" s="1"/>
      <c r="P74" s="1"/>
      <c r="R74" s="1"/>
      <c r="S74" s="1"/>
      <c r="T74" s="1"/>
      <c r="U74" s="1"/>
      <c r="V74" s="1"/>
      <c r="W74" s="1"/>
    </row>
    <row r="75" spans="1:23" ht="14.25" customHeight="1" x14ac:dyDescent="0.25">
      <c r="A75" s="1"/>
      <c r="B75" s="1"/>
      <c r="C75" s="1"/>
      <c r="D75" s="1"/>
      <c r="E75" s="1"/>
      <c r="F75" s="2"/>
      <c r="G75" s="1"/>
      <c r="H75" s="1"/>
      <c r="I75" s="3"/>
      <c r="J75" s="3"/>
      <c r="K75" s="4"/>
      <c r="M75" s="1"/>
      <c r="N75" s="1"/>
      <c r="O75" s="1"/>
      <c r="P75" s="1"/>
      <c r="R75" s="1"/>
      <c r="S75" s="1"/>
      <c r="T75" s="1"/>
      <c r="U75" s="1"/>
      <c r="V75" s="1"/>
      <c r="W75" s="1"/>
    </row>
    <row r="76" spans="1:23" ht="14.25" customHeight="1" x14ac:dyDescent="0.25">
      <c r="A76" s="1"/>
      <c r="B76" s="1"/>
      <c r="C76" s="1"/>
      <c r="D76" s="1"/>
      <c r="E76" s="1"/>
      <c r="F76" s="2"/>
      <c r="G76" s="1"/>
      <c r="H76" s="1"/>
      <c r="I76" s="3"/>
      <c r="J76" s="3"/>
      <c r="K76" s="4"/>
      <c r="M76" s="1"/>
      <c r="N76" s="1"/>
      <c r="O76" s="1"/>
      <c r="P76" s="1"/>
      <c r="R76" s="1"/>
      <c r="S76" s="1"/>
      <c r="T76" s="1"/>
      <c r="U76" s="1"/>
      <c r="V76" s="1"/>
      <c r="W76" s="1"/>
    </row>
    <row r="77" spans="1:23" ht="14.25" customHeight="1" x14ac:dyDescent="0.25">
      <c r="A77" s="1"/>
      <c r="B77" s="1"/>
      <c r="C77" s="1"/>
      <c r="D77" s="1"/>
      <c r="E77" s="1"/>
      <c r="F77" s="2"/>
      <c r="G77" s="1"/>
      <c r="H77" s="1"/>
      <c r="I77" s="3"/>
      <c r="J77" s="3"/>
      <c r="K77" s="4"/>
      <c r="M77" s="1"/>
      <c r="N77" s="1"/>
      <c r="O77" s="1"/>
      <c r="P77" s="1"/>
      <c r="R77" s="1"/>
      <c r="S77" s="1"/>
      <c r="T77" s="1"/>
      <c r="U77" s="1"/>
      <c r="V77" s="1"/>
      <c r="W77" s="1"/>
    </row>
    <row r="78" spans="1:23" ht="14.25" customHeight="1" x14ac:dyDescent="0.25">
      <c r="A78" s="1"/>
      <c r="B78" s="1"/>
      <c r="C78" s="1"/>
      <c r="D78" s="1"/>
      <c r="E78" s="1"/>
      <c r="F78" s="2"/>
      <c r="G78" s="1"/>
      <c r="H78" s="1"/>
      <c r="I78" s="3"/>
      <c r="J78" s="3"/>
      <c r="K78" s="4"/>
      <c r="M78" s="1"/>
      <c r="N78" s="1"/>
      <c r="O78" s="1"/>
      <c r="P78" s="1"/>
      <c r="R78" s="1"/>
      <c r="S78" s="1"/>
      <c r="T78" s="1"/>
      <c r="U78" s="1"/>
      <c r="V78" s="1"/>
      <c r="W78" s="1"/>
    </row>
    <row r="79" spans="1:23" ht="14.25" customHeight="1" x14ac:dyDescent="0.25">
      <c r="A79" s="1"/>
      <c r="B79" s="1"/>
      <c r="C79" s="1"/>
      <c r="D79" s="1"/>
      <c r="E79" s="1"/>
      <c r="F79" s="2"/>
      <c r="G79" s="1"/>
      <c r="H79" s="1"/>
      <c r="I79" s="3"/>
      <c r="J79" s="3"/>
      <c r="K79" s="4"/>
      <c r="M79" s="1"/>
      <c r="N79" s="1"/>
      <c r="O79" s="1"/>
      <c r="P79" s="1"/>
      <c r="R79" s="1"/>
      <c r="S79" s="1"/>
      <c r="T79" s="1"/>
      <c r="U79" s="1"/>
      <c r="V79" s="1"/>
      <c r="W79" s="1"/>
    </row>
    <row r="80" spans="1:23" ht="14.25" customHeight="1" x14ac:dyDescent="0.25">
      <c r="A80" s="1"/>
      <c r="B80" s="1"/>
      <c r="C80" s="1"/>
      <c r="D80" s="1"/>
      <c r="E80" s="1"/>
      <c r="F80" s="2"/>
      <c r="G80" s="1"/>
      <c r="H80" s="1"/>
      <c r="I80" s="3"/>
      <c r="J80" s="3"/>
      <c r="K80" s="4"/>
      <c r="M80" s="1"/>
      <c r="N80" s="1"/>
      <c r="O80" s="1"/>
      <c r="P80" s="1"/>
      <c r="R80" s="1"/>
      <c r="S80" s="1"/>
      <c r="T80" s="1"/>
      <c r="U80" s="1"/>
      <c r="V80" s="1"/>
      <c r="W80" s="1"/>
    </row>
    <row r="81" spans="1:23" ht="14.25" customHeight="1" x14ac:dyDescent="0.25">
      <c r="A81" s="1"/>
      <c r="B81" s="1"/>
      <c r="C81" s="1"/>
      <c r="D81" s="1"/>
      <c r="E81" s="1"/>
      <c r="F81" s="2"/>
      <c r="G81" s="1"/>
      <c r="H81" s="1"/>
      <c r="I81" s="3"/>
      <c r="J81" s="3"/>
      <c r="K81" s="4"/>
      <c r="M81" s="1"/>
      <c r="N81" s="1"/>
      <c r="O81" s="1"/>
      <c r="P81" s="1"/>
      <c r="R81" s="1"/>
      <c r="S81" s="1"/>
      <c r="T81" s="1"/>
      <c r="U81" s="1"/>
      <c r="V81" s="1"/>
      <c r="W81" s="1"/>
    </row>
    <row r="82" spans="1:23" ht="14.25" customHeight="1" x14ac:dyDescent="0.25">
      <c r="A82" s="1"/>
      <c r="B82" s="1"/>
      <c r="C82" s="1"/>
      <c r="D82" s="1"/>
      <c r="E82" s="1"/>
      <c r="F82" s="2"/>
      <c r="G82" s="1"/>
      <c r="H82" s="1"/>
      <c r="I82" s="3"/>
      <c r="J82" s="3"/>
      <c r="K82" s="4"/>
      <c r="M82" s="1"/>
      <c r="N82" s="1"/>
      <c r="O82" s="1"/>
      <c r="P82" s="1"/>
      <c r="R82" s="1"/>
      <c r="S82" s="1"/>
      <c r="T82" s="1"/>
      <c r="U82" s="1"/>
      <c r="V82" s="1"/>
      <c r="W82" s="1"/>
    </row>
    <row r="83" spans="1:23" ht="14.25" customHeight="1" x14ac:dyDescent="0.25">
      <c r="A83" s="1"/>
      <c r="B83" s="1"/>
      <c r="C83" s="1"/>
      <c r="D83" s="1"/>
      <c r="E83" s="1"/>
      <c r="F83" s="2"/>
      <c r="G83" s="1"/>
      <c r="H83" s="1"/>
      <c r="I83" s="3"/>
      <c r="J83" s="3"/>
      <c r="K83" s="4"/>
      <c r="M83" s="1"/>
      <c r="N83" s="1"/>
      <c r="O83" s="1"/>
      <c r="P83" s="1"/>
      <c r="R83" s="1"/>
      <c r="S83" s="1"/>
      <c r="T83" s="1"/>
      <c r="U83" s="1"/>
      <c r="V83" s="1"/>
      <c r="W83" s="1"/>
    </row>
    <row r="84" spans="1:23" ht="14.25" customHeight="1" x14ac:dyDescent="0.25">
      <c r="A84" s="1"/>
      <c r="B84" s="1"/>
      <c r="C84" s="1"/>
      <c r="D84" s="1"/>
      <c r="E84" s="1"/>
      <c r="F84" s="2"/>
      <c r="G84" s="1"/>
      <c r="H84" s="1"/>
      <c r="I84" s="3"/>
      <c r="J84" s="3"/>
      <c r="K84" s="4"/>
      <c r="M84" s="1"/>
      <c r="N84" s="1"/>
      <c r="O84" s="1"/>
      <c r="P84" s="1"/>
      <c r="R84" s="1"/>
      <c r="S84" s="1"/>
      <c r="T84" s="1"/>
      <c r="U84" s="1"/>
      <c r="V84" s="1"/>
      <c r="W84" s="1"/>
    </row>
    <row r="85" spans="1:23" ht="14.25" customHeight="1" x14ac:dyDescent="0.25">
      <c r="A85" s="1"/>
      <c r="B85" s="1"/>
      <c r="C85" s="1"/>
      <c r="D85" s="1"/>
      <c r="E85" s="1"/>
      <c r="F85" s="2"/>
      <c r="G85" s="1"/>
      <c r="H85" s="1"/>
      <c r="I85" s="3"/>
      <c r="J85" s="3"/>
      <c r="K85" s="4"/>
      <c r="M85" s="1"/>
      <c r="N85" s="1"/>
      <c r="O85" s="1"/>
      <c r="P85" s="1"/>
      <c r="R85" s="1"/>
      <c r="S85" s="1"/>
      <c r="T85" s="1"/>
      <c r="U85" s="1"/>
      <c r="V85" s="1"/>
      <c r="W85" s="1"/>
    </row>
    <row r="86" spans="1:23" ht="14.25" customHeight="1" x14ac:dyDescent="0.25">
      <c r="A86" s="1"/>
      <c r="B86" s="1"/>
      <c r="C86" s="1"/>
      <c r="D86" s="1"/>
      <c r="E86" s="1"/>
      <c r="F86" s="2"/>
      <c r="G86" s="1"/>
      <c r="H86" s="1"/>
      <c r="I86" s="3"/>
      <c r="J86" s="3"/>
      <c r="K86" s="4"/>
      <c r="M86" s="1"/>
      <c r="N86" s="1"/>
      <c r="O86" s="1"/>
      <c r="P86" s="1"/>
      <c r="R86" s="1"/>
      <c r="S86" s="1"/>
      <c r="T86" s="1"/>
      <c r="U86" s="1"/>
      <c r="V86" s="1"/>
      <c r="W86" s="1"/>
    </row>
    <row r="87" spans="1:23" ht="14.25" customHeight="1" x14ac:dyDescent="0.25">
      <c r="A87" s="1"/>
      <c r="B87" s="1"/>
      <c r="C87" s="1"/>
      <c r="D87" s="1"/>
      <c r="E87" s="1"/>
      <c r="F87" s="2"/>
      <c r="G87" s="1"/>
      <c r="H87" s="1"/>
      <c r="I87" s="3"/>
      <c r="J87" s="3"/>
      <c r="K87" s="4"/>
      <c r="M87" s="1"/>
      <c r="N87" s="1"/>
      <c r="O87" s="1"/>
      <c r="P87" s="1"/>
      <c r="R87" s="1"/>
      <c r="S87" s="1"/>
      <c r="T87" s="1"/>
      <c r="U87" s="1"/>
      <c r="V87" s="1"/>
      <c r="W87" s="1"/>
    </row>
    <row r="88" spans="1:23" ht="14.25" customHeight="1" x14ac:dyDescent="0.25">
      <c r="A88" s="1"/>
      <c r="B88" s="1"/>
      <c r="C88" s="1"/>
      <c r="D88" s="1"/>
      <c r="E88" s="1"/>
      <c r="F88" s="2"/>
      <c r="G88" s="1"/>
      <c r="H88" s="1"/>
      <c r="I88" s="3"/>
      <c r="J88" s="3"/>
      <c r="K88" s="4"/>
      <c r="M88" s="1"/>
      <c r="N88" s="1"/>
      <c r="O88" s="1"/>
      <c r="P88" s="1"/>
      <c r="R88" s="1"/>
      <c r="S88" s="1"/>
      <c r="T88" s="1"/>
      <c r="U88" s="1"/>
      <c r="V88" s="1"/>
      <c r="W88" s="1"/>
    </row>
    <row r="89" spans="1:23" ht="14.25" customHeight="1" x14ac:dyDescent="0.25">
      <c r="A89" s="1"/>
      <c r="B89" s="1"/>
      <c r="C89" s="1"/>
      <c r="D89" s="1"/>
      <c r="E89" s="1"/>
      <c r="F89" s="2"/>
      <c r="G89" s="1"/>
      <c r="H89" s="1"/>
      <c r="I89" s="3"/>
      <c r="J89" s="3"/>
      <c r="K89" s="4"/>
      <c r="M89" s="1"/>
      <c r="N89" s="1"/>
      <c r="O89" s="1"/>
      <c r="P89" s="1"/>
      <c r="R89" s="1"/>
      <c r="S89" s="1"/>
      <c r="T89" s="1"/>
      <c r="U89" s="1"/>
      <c r="V89" s="1"/>
      <c r="W89" s="1"/>
    </row>
    <row r="90" spans="1:23" ht="14.25" customHeight="1" x14ac:dyDescent="0.25">
      <c r="A90" s="1"/>
      <c r="B90" s="1"/>
      <c r="C90" s="1"/>
      <c r="D90" s="1"/>
      <c r="E90" s="1"/>
      <c r="F90" s="2"/>
      <c r="G90" s="1"/>
      <c r="H90" s="1"/>
      <c r="I90" s="3"/>
      <c r="J90" s="3"/>
      <c r="K90" s="4"/>
      <c r="M90" s="1"/>
      <c r="N90" s="1"/>
      <c r="O90" s="1"/>
      <c r="P90" s="1"/>
      <c r="R90" s="1"/>
      <c r="S90" s="1"/>
      <c r="T90" s="1"/>
      <c r="U90" s="1"/>
      <c r="V90" s="1"/>
      <c r="W90" s="1"/>
    </row>
    <row r="91" spans="1:23" ht="14.25" customHeight="1" x14ac:dyDescent="0.25">
      <c r="A91" s="1"/>
      <c r="B91" s="1"/>
      <c r="C91" s="1"/>
      <c r="D91" s="1"/>
      <c r="E91" s="1"/>
      <c r="F91" s="2"/>
      <c r="G91" s="1"/>
      <c r="H91" s="1"/>
      <c r="I91" s="3"/>
      <c r="J91" s="3"/>
      <c r="K91" s="4"/>
      <c r="M91" s="1"/>
      <c r="N91" s="1"/>
      <c r="O91" s="1"/>
      <c r="P91" s="1"/>
      <c r="R91" s="1"/>
      <c r="S91" s="1"/>
      <c r="T91" s="1"/>
      <c r="U91" s="1"/>
      <c r="V91" s="1"/>
      <c r="W91" s="1"/>
    </row>
    <row r="92" spans="1:23" ht="14.25" customHeight="1" x14ac:dyDescent="0.25">
      <c r="A92" s="1"/>
      <c r="B92" s="1"/>
      <c r="C92" s="1"/>
      <c r="D92" s="1"/>
      <c r="E92" s="1"/>
      <c r="F92" s="2"/>
      <c r="G92" s="1"/>
      <c r="H92" s="1"/>
      <c r="I92" s="3"/>
      <c r="J92" s="3"/>
      <c r="K92" s="4"/>
      <c r="M92" s="1"/>
      <c r="N92" s="1"/>
      <c r="O92" s="1"/>
      <c r="P92" s="1"/>
      <c r="R92" s="1"/>
      <c r="S92" s="1"/>
      <c r="T92" s="1"/>
      <c r="U92" s="1"/>
      <c r="V92" s="1"/>
      <c r="W92" s="1"/>
    </row>
    <row r="93" spans="1:23" ht="14.25" customHeight="1" x14ac:dyDescent="0.25">
      <c r="A93" s="1"/>
      <c r="B93" s="1"/>
      <c r="C93" s="1"/>
      <c r="D93" s="1"/>
      <c r="E93" s="1"/>
      <c r="F93" s="2"/>
      <c r="G93" s="1"/>
      <c r="H93" s="1"/>
      <c r="I93" s="3"/>
      <c r="J93" s="3"/>
      <c r="K93" s="4"/>
      <c r="M93" s="1"/>
      <c r="N93" s="1"/>
      <c r="O93" s="1"/>
      <c r="P93" s="1"/>
      <c r="R93" s="1"/>
      <c r="S93" s="1"/>
      <c r="T93" s="1"/>
      <c r="U93" s="1"/>
      <c r="V93" s="1"/>
      <c r="W93" s="1"/>
    </row>
    <row r="94" spans="1:23" ht="14.25" customHeight="1" x14ac:dyDescent="0.25">
      <c r="A94" s="1"/>
      <c r="B94" s="1"/>
      <c r="C94" s="1"/>
      <c r="D94" s="1"/>
      <c r="E94" s="1"/>
      <c r="F94" s="2"/>
      <c r="G94" s="1"/>
      <c r="H94" s="1"/>
      <c r="I94" s="3"/>
      <c r="J94" s="3"/>
      <c r="K94" s="4"/>
      <c r="M94" s="1"/>
      <c r="N94" s="1"/>
      <c r="O94" s="1"/>
      <c r="P94" s="1"/>
      <c r="R94" s="1"/>
      <c r="S94" s="1"/>
      <c r="T94" s="1"/>
      <c r="U94" s="1"/>
      <c r="V94" s="1"/>
      <c r="W94" s="1"/>
    </row>
    <row r="95" spans="1:23" ht="14.25" customHeight="1" x14ac:dyDescent="0.25">
      <c r="A95" s="1"/>
      <c r="B95" s="1"/>
      <c r="C95" s="1"/>
      <c r="D95" s="1"/>
      <c r="E95" s="1"/>
      <c r="F95" s="2"/>
      <c r="G95" s="1"/>
      <c r="H95" s="1"/>
      <c r="I95" s="3"/>
      <c r="J95" s="3"/>
      <c r="K95" s="4"/>
      <c r="M95" s="1"/>
      <c r="N95" s="1"/>
      <c r="O95" s="1"/>
      <c r="P95" s="1"/>
      <c r="R95" s="1"/>
      <c r="S95" s="1"/>
      <c r="T95" s="1"/>
      <c r="U95" s="1"/>
      <c r="V95" s="1"/>
      <c r="W95" s="1"/>
    </row>
    <row r="96" spans="1:23" ht="14.25" customHeight="1" x14ac:dyDescent="0.25">
      <c r="A96" s="1"/>
      <c r="B96" s="1"/>
      <c r="C96" s="1"/>
      <c r="D96" s="1"/>
      <c r="E96" s="1"/>
      <c r="F96" s="2"/>
      <c r="G96" s="1"/>
      <c r="H96" s="1"/>
      <c r="I96" s="3"/>
      <c r="J96" s="3"/>
      <c r="K96" s="4"/>
      <c r="M96" s="1"/>
      <c r="N96" s="1"/>
      <c r="O96" s="1"/>
      <c r="P96" s="1"/>
      <c r="R96" s="1"/>
      <c r="S96" s="1"/>
      <c r="T96" s="1"/>
      <c r="U96" s="1"/>
      <c r="V96" s="1"/>
      <c r="W96" s="1"/>
    </row>
    <row r="97" spans="1:23" ht="14.25" customHeight="1" x14ac:dyDescent="0.25">
      <c r="A97" s="1"/>
      <c r="B97" s="1"/>
      <c r="C97" s="1"/>
      <c r="D97" s="1"/>
      <c r="E97" s="1"/>
      <c r="F97" s="2"/>
      <c r="G97" s="1"/>
      <c r="H97" s="1"/>
      <c r="I97" s="3"/>
      <c r="J97" s="3"/>
      <c r="K97" s="4"/>
      <c r="M97" s="1"/>
      <c r="N97" s="1"/>
      <c r="O97" s="1"/>
      <c r="P97" s="1"/>
      <c r="R97" s="1"/>
      <c r="S97" s="1"/>
      <c r="T97" s="1"/>
      <c r="U97" s="1"/>
      <c r="V97" s="1"/>
      <c r="W97" s="1"/>
    </row>
    <row r="98" spans="1:23" ht="14.25" customHeight="1" x14ac:dyDescent="0.25">
      <c r="A98" s="1"/>
      <c r="B98" s="1"/>
      <c r="C98" s="1"/>
      <c r="D98" s="1"/>
      <c r="E98" s="1"/>
      <c r="F98" s="2"/>
      <c r="G98" s="1"/>
      <c r="H98" s="1"/>
      <c r="I98" s="3"/>
      <c r="J98" s="3"/>
      <c r="K98" s="4"/>
      <c r="M98" s="1"/>
      <c r="N98" s="1"/>
      <c r="O98" s="1"/>
      <c r="P98" s="1"/>
      <c r="R98" s="1"/>
      <c r="S98" s="1"/>
      <c r="T98" s="1"/>
      <c r="U98" s="1"/>
      <c r="V98" s="1"/>
      <c r="W98" s="1"/>
    </row>
    <row r="99" spans="1:23" ht="14.25" customHeight="1" x14ac:dyDescent="0.25">
      <c r="A99" s="1"/>
      <c r="B99" s="1"/>
      <c r="C99" s="1"/>
      <c r="D99" s="1"/>
      <c r="E99" s="1"/>
      <c r="F99" s="2"/>
      <c r="G99" s="1"/>
      <c r="H99" s="1"/>
      <c r="I99" s="3"/>
      <c r="J99" s="3"/>
      <c r="K99" s="4"/>
      <c r="M99" s="1"/>
      <c r="N99" s="1"/>
      <c r="O99" s="1"/>
      <c r="P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P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P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P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P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P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P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P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P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P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P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P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P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P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P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P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P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P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P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P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P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P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P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P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P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P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P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P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P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P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P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P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P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P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P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P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P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P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P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P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P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P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P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P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P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P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P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P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P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P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P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P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P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P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P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P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P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P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P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P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P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P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P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P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P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P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P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P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P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P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P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P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P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P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P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P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P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P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P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P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P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P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P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P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P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P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P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P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P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P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P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P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P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P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P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P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P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P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P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P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P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P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P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P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P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P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P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P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P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P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P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P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P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P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P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P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P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P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P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P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P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P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P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P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P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P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P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P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P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P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P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P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P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P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P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P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P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P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P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P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P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P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P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P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P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P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P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P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P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P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P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P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P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P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P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P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P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P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P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P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P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P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P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P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P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P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P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P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P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P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P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P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P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P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P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P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P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P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P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P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P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P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P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P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P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P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P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P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P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P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P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P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P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P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P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P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P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P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P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P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P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P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P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P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P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P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P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P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P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P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P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P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P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P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P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P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P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P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P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P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P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P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P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P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P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P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P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P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P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P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P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P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P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P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P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P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P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P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P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P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P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P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P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P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P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P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P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P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P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P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P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P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P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P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P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P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P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P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P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P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P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P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P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P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P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P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P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P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P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P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P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P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P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P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P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P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P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P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P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P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P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P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P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P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P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P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P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P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P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P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P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P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P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P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P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P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P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P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P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P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P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P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P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P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P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P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P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P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P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P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P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P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P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P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P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P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P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P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P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P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P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P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P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P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P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P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P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P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P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P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P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P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P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P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P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P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P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P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P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P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P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P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P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P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P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P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P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P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P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P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P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P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P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P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P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P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P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P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P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P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P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P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P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P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P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P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P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P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P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P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P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P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P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P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P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P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P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P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P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P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P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P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P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P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P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P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P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P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P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P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P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P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P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P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P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P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P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P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P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P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P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P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P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P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P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P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P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P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P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P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P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P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P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P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P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P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P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P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P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P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P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P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P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P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P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P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P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P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P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P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P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P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P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P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P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P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P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P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P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P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P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P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P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P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P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P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P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P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P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P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P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P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P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P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P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P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P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P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P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P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P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P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P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P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P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P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P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P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P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P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P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P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P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P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P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P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P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P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P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P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P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P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P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P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P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P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P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P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P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P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P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P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P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P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P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P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P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P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P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P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P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P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P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P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P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P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P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P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P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P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P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P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P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P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P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P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P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P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P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P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P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P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P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P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P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P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P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P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P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P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P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P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P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P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P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P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P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P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P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P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P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P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P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P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P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P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P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P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P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P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P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P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P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P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P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P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P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P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P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P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P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P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P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P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P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P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P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P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P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P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P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P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P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P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P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P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P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P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P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P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P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P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P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P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P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P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P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P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P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P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P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P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P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P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P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P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P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P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P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P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P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P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P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P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P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P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P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P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P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P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P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P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P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P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P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P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P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P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P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P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P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P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P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P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P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P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P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P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P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P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P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P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P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P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P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P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P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P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P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P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P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P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P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P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P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P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P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P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P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P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P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P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P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P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P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P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P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P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P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P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P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P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P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P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P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P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P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P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P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P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P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P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P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P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P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P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P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P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P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P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P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P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P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P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P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P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P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P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P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P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P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P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P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P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P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P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P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P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P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P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P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P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P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P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P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P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P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P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P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P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P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P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P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P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P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P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P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P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P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P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P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P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P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P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P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P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P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P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P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P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P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P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P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P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P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P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P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P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P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P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P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P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P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P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P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P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P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P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P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P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P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P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P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P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P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P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P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P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P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P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P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P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P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P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P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P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P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P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P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P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P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P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P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P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P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P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P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P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P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P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P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P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P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P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P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P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P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P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P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P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P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P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P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P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P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P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P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P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P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P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P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P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P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P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P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P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P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P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P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P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P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P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P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P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P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P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P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P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P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P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P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P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P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P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P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P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P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P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P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P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P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P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P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P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P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P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P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P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P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P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P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P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P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P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P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P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P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P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P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P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P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P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P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P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P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P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P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P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P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P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P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P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P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P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P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P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P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P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P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P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P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P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P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P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P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P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P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P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P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P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P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P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P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P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P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P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P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P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P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P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P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P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P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P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P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P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P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P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P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P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P999" s="1"/>
      <c r="R999" s="1"/>
      <c r="S999" s="1"/>
      <c r="T999" s="1"/>
      <c r="U999" s="1"/>
      <c r="V999" s="1"/>
      <c r="W999" s="1"/>
    </row>
  </sheetData>
  <autoFilter ref="B5:Q36"/>
  <mergeCells count="42">
    <mergeCell ref="A6:A24"/>
    <mergeCell ref="A25:A32"/>
    <mergeCell ref="D2:N2"/>
    <mergeCell ref="O2:Q2"/>
    <mergeCell ref="A4:C4"/>
    <mergeCell ref="D4:E4"/>
    <mergeCell ref="M6:M7"/>
    <mergeCell ref="N6:N7"/>
    <mergeCell ref="P6:P7"/>
    <mergeCell ref="B6:B7"/>
    <mergeCell ref="C6:C7"/>
    <mergeCell ref="B8:B10"/>
    <mergeCell ref="C8:C10"/>
    <mergeCell ref="K8:K10"/>
    <mergeCell ref="K15:K19"/>
    <mergeCell ref="P15:P19"/>
    <mergeCell ref="B20:B21"/>
    <mergeCell ref="N8:N10"/>
    <mergeCell ref="M8:M10"/>
    <mergeCell ref="M20:M21"/>
    <mergeCell ref="C15:C19"/>
    <mergeCell ref="K11:K14"/>
    <mergeCell ref="N12:N13"/>
    <mergeCell ref="M12:M13"/>
    <mergeCell ref="B15:B19"/>
    <mergeCell ref="K20:K21"/>
    <mergeCell ref="O11:O14"/>
    <mergeCell ref="B26:B31"/>
    <mergeCell ref="C26:C31"/>
    <mergeCell ref="P26:P31"/>
    <mergeCell ref="Q25:Q32"/>
    <mergeCell ref="C20:C21"/>
    <mergeCell ref="P20:P21"/>
    <mergeCell ref="B22:B23"/>
    <mergeCell ref="C22:C23"/>
    <mergeCell ref="P22:P23"/>
    <mergeCell ref="Q6:Q24"/>
    <mergeCell ref="O8:O10"/>
    <mergeCell ref="P8:P10"/>
    <mergeCell ref="C11:C14"/>
    <mergeCell ref="B11:B14"/>
    <mergeCell ref="P11:P14"/>
  </mergeCells>
  <pageMargins left="0.7" right="0.7" top="0.75" bottom="0.75" header="0.3" footer="0.3"/>
  <pageSetup scale="3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60" zoomScaleNormal="60" workbookViewId="0">
      <selection activeCell="E9" sqref="E9"/>
    </sheetView>
  </sheetViews>
  <sheetFormatPr baseColWidth="10" defaultColWidth="15.140625" defaultRowHeight="15" customHeight="1" x14ac:dyDescent="0.25"/>
  <cols>
    <col min="1" max="1" width="18.42578125" customWidth="1"/>
    <col min="2" max="2" width="17.28515625" customWidth="1"/>
    <col min="3" max="3" width="17.7109375" customWidth="1"/>
    <col min="4" max="4" width="22.28515625" customWidth="1"/>
    <col min="5" max="5" width="21.42578125" customWidth="1"/>
    <col min="6" max="6" width="20.7109375" customWidth="1"/>
    <col min="7" max="7" width="9.28515625" customWidth="1"/>
    <col min="8" max="8" width="17.28515625" customWidth="1"/>
    <col min="9" max="9" width="12.140625" customWidth="1"/>
    <col min="10" max="10" width="18.28515625" customWidth="1"/>
    <col min="11" max="11" width="19.140625" customWidth="1"/>
    <col min="12" max="12" width="15.7109375" customWidth="1"/>
    <col min="13" max="13" width="21.42578125" customWidth="1"/>
    <col min="14" max="14" width="17.5703125" customWidth="1"/>
    <col min="15" max="15" width="14.28515625" customWidth="1"/>
    <col min="16" max="16" width="15.7109375" customWidth="1"/>
    <col min="17" max="17" width="13.57031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30" t="s">
        <v>0</v>
      </c>
      <c r="E2" s="531"/>
      <c r="F2" s="531"/>
      <c r="G2" s="531"/>
      <c r="H2" s="531"/>
      <c r="I2" s="531"/>
      <c r="J2" s="531"/>
      <c r="K2" s="531"/>
      <c r="L2" s="531"/>
      <c r="M2" s="531"/>
      <c r="N2" s="532"/>
      <c r="O2" s="530" t="s">
        <v>1</v>
      </c>
      <c r="P2" s="531"/>
      <c r="Q2" s="532"/>
    </row>
    <row r="3" spans="1:17" ht="14.25" customHeight="1" x14ac:dyDescent="0.25">
      <c r="A3" s="1"/>
      <c r="B3" s="1"/>
      <c r="C3" s="1"/>
      <c r="D3" s="1"/>
      <c r="E3" s="1"/>
      <c r="F3" s="2"/>
      <c r="G3" s="1"/>
      <c r="H3" s="1"/>
      <c r="I3" s="3"/>
      <c r="J3" s="3"/>
      <c r="K3" s="4"/>
      <c r="M3" s="1"/>
      <c r="N3" s="1"/>
      <c r="O3" s="1"/>
    </row>
    <row r="4" spans="1:17" ht="15.75" customHeight="1" thickBot="1" x14ac:dyDescent="0.3">
      <c r="A4" s="579" t="s">
        <v>2</v>
      </c>
      <c r="B4" s="580"/>
      <c r="C4" s="581"/>
      <c r="D4" s="546" t="s">
        <v>441</v>
      </c>
      <c r="E4" s="547"/>
      <c r="F4" s="2"/>
      <c r="G4" s="1"/>
      <c r="H4" s="1"/>
      <c r="I4" s="3"/>
      <c r="J4" s="3"/>
      <c r="K4" s="4"/>
      <c r="M4" s="1"/>
      <c r="N4" s="1"/>
      <c r="O4" s="1"/>
    </row>
    <row r="5" spans="1:17" ht="55.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66.599999999999994" customHeight="1" x14ac:dyDescent="0.25">
      <c r="A6" s="594" t="s">
        <v>180</v>
      </c>
      <c r="B6" s="596" t="s">
        <v>181</v>
      </c>
      <c r="C6" s="595">
        <v>0.4</v>
      </c>
      <c r="D6" s="170" t="s">
        <v>182</v>
      </c>
      <c r="E6" s="168" t="s">
        <v>183</v>
      </c>
      <c r="F6" s="168" t="s">
        <v>184</v>
      </c>
      <c r="G6" s="168">
        <v>1</v>
      </c>
      <c r="H6" s="169">
        <v>0.5</v>
      </c>
      <c r="I6" s="173">
        <v>42794</v>
      </c>
      <c r="J6" s="173">
        <v>43100</v>
      </c>
      <c r="K6" s="223">
        <v>0</v>
      </c>
      <c r="L6" s="169"/>
      <c r="M6" s="175"/>
      <c r="N6" s="170"/>
      <c r="O6" s="170"/>
      <c r="P6" s="224"/>
      <c r="Q6" s="225"/>
    </row>
    <row r="7" spans="1:17" ht="57.6" customHeight="1" x14ac:dyDescent="0.25">
      <c r="A7" s="590"/>
      <c r="B7" s="592"/>
      <c r="C7" s="592"/>
      <c r="D7" s="160" t="s">
        <v>185</v>
      </c>
      <c r="E7" s="158" t="s">
        <v>183</v>
      </c>
      <c r="F7" s="221" t="s">
        <v>186</v>
      </c>
      <c r="G7" s="158">
        <v>4</v>
      </c>
      <c r="H7" s="159">
        <v>0.5</v>
      </c>
      <c r="I7" s="162">
        <v>42826</v>
      </c>
      <c r="J7" s="162">
        <v>43100</v>
      </c>
      <c r="K7" s="211">
        <v>0</v>
      </c>
      <c r="L7" s="159"/>
      <c r="M7" s="164"/>
      <c r="N7" s="160"/>
      <c r="O7" s="160"/>
      <c r="P7" s="220"/>
      <c r="Q7" s="226"/>
    </row>
    <row r="8" spans="1:17" ht="102.6" customHeight="1" x14ac:dyDescent="0.25">
      <c r="A8" s="590"/>
      <c r="B8" s="158" t="s">
        <v>187</v>
      </c>
      <c r="C8" s="159">
        <v>0.3</v>
      </c>
      <c r="D8" s="160" t="s">
        <v>188</v>
      </c>
      <c r="E8" s="158" t="s">
        <v>161</v>
      </c>
      <c r="F8" s="158" t="s">
        <v>186</v>
      </c>
      <c r="G8" s="158">
        <v>4</v>
      </c>
      <c r="H8" s="159">
        <v>1</v>
      </c>
      <c r="I8" s="162">
        <v>42826</v>
      </c>
      <c r="J8" s="162">
        <v>43100</v>
      </c>
      <c r="K8" s="211">
        <v>0</v>
      </c>
      <c r="L8" s="159"/>
      <c r="M8" s="164"/>
      <c r="N8" s="160"/>
      <c r="O8" s="160"/>
      <c r="P8" s="220"/>
      <c r="Q8" s="226"/>
    </row>
    <row r="9" spans="1:17" ht="124.15" customHeight="1" x14ac:dyDescent="0.25">
      <c r="A9" s="590"/>
      <c r="B9" s="158" t="s">
        <v>189</v>
      </c>
      <c r="C9" s="159">
        <v>0.4</v>
      </c>
      <c r="D9" s="160" t="s">
        <v>190</v>
      </c>
      <c r="E9" s="158" t="s">
        <v>161</v>
      </c>
      <c r="F9" s="158" t="s">
        <v>186</v>
      </c>
      <c r="G9" s="158">
        <v>4</v>
      </c>
      <c r="H9" s="159">
        <v>1</v>
      </c>
      <c r="I9" s="162">
        <v>42826</v>
      </c>
      <c r="J9" s="162">
        <v>43100</v>
      </c>
      <c r="K9" s="211">
        <v>0</v>
      </c>
      <c r="L9" s="159"/>
      <c r="M9" s="164"/>
      <c r="N9" s="160"/>
      <c r="O9" s="160"/>
      <c r="P9" s="220"/>
      <c r="Q9" s="226"/>
    </row>
    <row r="10" spans="1:17" ht="73.150000000000006" customHeight="1" x14ac:dyDescent="0.25">
      <c r="A10" s="589" t="s">
        <v>191</v>
      </c>
      <c r="B10" s="593" t="s">
        <v>192</v>
      </c>
      <c r="C10" s="591">
        <v>0.5</v>
      </c>
      <c r="D10" s="160" t="s">
        <v>193</v>
      </c>
      <c r="E10" s="158" t="s">
        <v>161</v>
      </c>
      <c r="F10" s="158" t="s">
        <v>194</v>
      </c>
      <c r="G10" s="158">
        <v>1</v>
      </c>
      <c r="H10" s="159">
        <v>0.5</v>
      </c>
      <c r="I10" s="162">
        <v>42737</v>
      </c>
      <c r="J10" s="162">
        <v>42794</v>
      </c>
      <c r="K10" s="211">
        <v>0</v>
      </c>
      <c r="L10" s="191"/>
      <c r="M10" s="164"/>
      <c r="N10" s="160"/>
      <c r="O10" s="160"/>
      <c r="P10" s="220"/>
      <c r="Q10" s="226"/>
    </row>
    <row r="11" spans="1:17" ht="73.150000000000006" customHeight="1" x14ac:dyDescent="0.25">
      <c r="A11" s="590"/>
      <c r="B11" s="592"/>
      <c r="C11" s="592"/>
      <c r="D11" s="160" t="s">
        <v>195</v>
      </c>
      <c r="E11" s="158" t="s">
        <v>196</v>
      </c>
      <c r="F11" s="158" t="s">
        <v>197</v>
      </c>
      <c r="G11" s="159">
        <v>1</v>
      </c>
      <c r="H11" s="159">
        <v>0.5</v>
      </c>
      <c r="I11" s="162">
        <v>42795</v>
      </c>
      <c r="J11" s="162">
        <v>43100</v>
      </c>
      <c r="K11" s="211">
        <v>0</v>
      </c>
      <c r="L11" s="159"/>
      <c r="M11" s="164"/>
      <c r="N11" s="160"/>
      <c r="O11" s="160"/>
      <c r="P11" s="159"/>
      <c r="Q11" s="226"/>
    </row>
    <row r="12" spans="1:17" ht="73.150000000000006" customHeight="1" x14ac:dyDescent="0.25">
      <c r="A12" s="590"/>
      <c r="B12" s="158" t="s">
        <v>198</v>
      </c>
      <c r="C12" s="159">
        <v>0.5</v>
      </c>
      <c r="D12" s="222" t="s">
        <v>199</v>
      </c>
      <c r="E12" s="158" t="s">
        <v>161</v>
      </c>
      <c r="F12" s="158" t="s">
        <v>200</v>
      </c>
      <c r="G12" s="158">
        <v>9</v>
      </c>
      <c r="H12" s="159">
        <v>1</v>
      </c>
      <c r="I12" s="162">
        <v>42795</v>
      </c>
      <c r="J12" s="162">
        <v>43100</v>
      </c>
      <c r="K12" s="211">
        <v>0</v>
      </c>
      <c r="L12" s="159"/>
      <c r="M12" s="192"/>
      <c r="N12" s="160"/>
      <c r="O12" s="160"/>
      <c r="P12" s="159"/>
      <c r="Q12" s="226"/>
    </row>
    <row r="13" spans="1:17" ht="110.45" customHeight="1" x14ac:dyDescent="0.25">
      <c r="A13" s="589" t="s">
        <v>201</v>
      </c>
      <c r="B13" s="158" t="s">
        <v>202</v>
      </c>
      <c r="C13" s="159">
        <v>0.25</v>
      </c>
      <c r="D13" s="160" t="s">
        <v>203</v>
      </c>
      <c r="E13" s="158" t="s">
        <v>161</v>
      </c>
      <c r="F13" s="158" t="s">
        <v>204</v>
      </c>
      <c r="G13" s="158">
        <v>2</v>
      </c>
      <c r="H13" s="159">
        <v>1</v>
      </c>
      <c r="I13" s="162">
        <v>42917</v>
      </c>
      <c r="J13" s="162">
        <v>43100</v>
      </c>
      <c r="K13" s="211">
        <v>0</v>
      </c>
      <c r="L13" s="159"/>
      <c r="M13" s="164"/>
      <c r="N13" s="160"/>
      <c r="O13" s="160"/>
      <c r="P13" s="159"/>
      <c r="Q13" s="227"/>
    </row>
    <row r="14" spans="1:17" ht="64.900000000000006" customHeight="1" x14ac:dyDescent="0.25">
      <c r="A14" s="590"/>
      <c r="B14" s="593" t="s">
        <v>205</v>
      </c>
      <c r="C14" s="591">
        <v>0.25</v>
      </c>
      <c r="D14" s="160" t="s">
        <v>206</v>
      </c>
      <c r="E14" s="158" t="s">
        <v>161</v>
      </c>
      <c r="F14" s="158" t="s">
        <v>207</v>
      </c>
      <c r="G14" s="158">
        <v>11</v>
      </c>
      <c r="H14" s="159">
        <v>0.5</v>
      </c>
      <c r="I14" s="162">
        <v>42767</v>
      </c>
      <c r="J14" s="162">
        <v>43100</v>
      </c>
      <c r="K14" s="211">
        <v>0</v>
      </c>
      <c r="L14" s="159"/>
      <c r="M14" s="192"/>
      <c r="N14" s="160"/>
      <c r="O14" s="160"/>
      <c r="P14" s="159"/>
      <c r="Q14" s="227"/>
    </row>
    <row r="15" spans="1:17" ht="58.15" customHeight="1" x14ac:dyDescent="0.25">
      <c r="A15" s="590"/>
      <c r="B15" s="592"/>
      <c r="C15" s="592"/>
      <c r="D15" s="160" t="s">
        <v>208</v>
      </c>
      <c r="E15" s="158" t="s">
        <v>209</v>
      </c>
      <c r="F15" s="158" t="s">
        <v>210</v>
      </c>
      <c r="G15" s="159">
        <v>1</v>
      </c>
      <c r="H15" s="159">
        <v>0.5</v>
      </c>
      <c r="I15" s="162">
        <v>42948</v>
      </c>
      <c r="J15" s="162">
        <v>43100</v>
      </c>
      <c r="K15" s="211">
        <v>0</v>
      </c>
      <c r="L15" s="159"/>
      <c r="M15" s="192"/>
      <c r="N15" s="160"/>
      <c r="O15" s="191"/>
      <c r="P15" s="220"/>
      <c r="Q15" s="227"/>
    </row>
    <row r="16" spans="1:17" ht="164.25" customHeight="1" x14ac:dyDescent="0.25">
      <c r="A16" s="590"/>
      <c r="B16" s="593" t="s">
        <v>211</v>
      </c>
      <c r="C16" s="591">
        <v>0.25</v>
      </c>
      <c r="D16" s="160" t="s">
        <v>212</v>
      </c>
      <c r="E16" s="158" t="s">
        <v>196</v>
      </c>
      <c r="F16" s="158" t="s">
        <v>213</v>
      </c>
      <c r="G16" s="158">
        <v>1</v>
      </c>
      <c r="H16" s="159">
        <v>0.2</v>
      </c>
      <c r="I16" s="162">
        <v>42737</v>
      </c>
      <c r="J16" s="162">
        <v>42825</v>
      </c>
      <c r="K16" s="211">
        <v>0</v>
      </c>
      <c r="L16" s="159"/>
      <c r="M16" s="164"/>
      <c r="N16" s="160"/>
      <c r="O16" s="191"/>
      <c r="P16" s="220"/>
      <c r="Q16" s="227"/>
    </row>
    <row r="17" spans="1:17" ht="82.5" customHeight="1" x14ac:dyDescent="0.25">
      <c r="A17" s="590"/>
      <c r="B17" s="592"/>
      <c r="C17" s="592"/>
      <c r="D17" s="160" t="s">
        <v>214</v>
      </c>
      <c r="E17" s="158" t="s">
        <v>196</v>
      </c>
      <c r="F17" s="158" t="s">
        <v>215</v>
      </c>
      <c r="G17" s="158">
        <v>2</v>
      </c>
      <c r="H17" s="159">
        <v>0.8</v>
      </c>
      <c r="I17" s="162">
        <v>42917</v>
      </c>
      <c r="J17" s="162">
        <v>43100</v>
      </c>
      <c r="K17" s="211">
        <v>0</v>
      </c>
      <c r="L17" s="159"/>
      <c r="M17" s="164"/>
      <c r="N17" s="160"/>
      <c r="O17" s="191"/>
      <c r="P17" s="159"/>
      <c r="Q17" s="226"/>
    </row>
    <row r="18" spans="1:17" ht="107.45" customHeight="1" thickBot="1" x14ac:dyDescent="0.3">
      <c r="A18" s="597"/>
      <c r="B18" s="178" t="s">
        <v>216</v>
      </c>
      <c r="C18" s="179">
        <v>0.25</v>
      </c>
      <c r="D18" s="186" t="s">
        <v>217</v>
      </c>
      <c r="E18" s="178" t="s">
        <v>196</v>
      </c>
      <c r="F18" s="178" t="s">
        <v>218</v>
      </c>
      <c r="G18" s="178">
        <v>4</v>
      </c>
      <c r="H18" s="179">
        <v>1</v>
      </c>
      <c r="I18" s="183">
        <v>42826</v>
      </c>
      <c r="J18" s="183">
        <v>43100</v>
      </c>
      <c r="K18" s="218">
        <v>0</v>
      </c>
      <c r="L18" s="179"/>
      <c r="M18" s="185"/>
      <c r="N18" s="186"/>
      <c r="O18" s="228"/>
      <c r="P18" s="229"/>
      <c r="Q18" s="230"/>
    </row>
    <row r="19" spans="1:17" ht="14.25" customHeight="1" thickBot="1" x14ac:dyDescent="0.3">
      <c r="A19" s="132"/>
      <c r="B19" s="55"/>
      <c r="C19" s="55"/>
      <c r="D19" s="133"/>
      <c r="E19" s="55"/>
      <c r="F19" s="134"/>
      <c r="G19" s="134"/>
      <c r="H19" s="135"/>
      <c r="I19" s="55"/>
      <c r="J19" s="136"/>
      <c r="K19" s="137"/>
      <c r="L19" s="133"/>
      <c r="M19" s="138"/>
      <c r="N19" s="133"/>
      <c r="O19" s="133"/>
      <c r="P19" s="133"/>
      <c r="Q19" s="133"/>
    </row>
    <row r="20" spans="1:17" ht="14.25" customHeight="1" x14ac:dyDescent="0.25">
      <c r="A20" s="119" t="s">
        <v>98</v>
      </c>
      <c r="B20" s="120"/>
      <c r="C20" s="121"/>
      <c r="D20" s="122"/>
      <c r="E20" s="121"/>
      <c r="F20" s="121"/>
      <c r="G20" s="121"/>
      <c r="H20" s="122"/>
      <c r="I20" s="121"/>
      <c r="J20" s="123"/>
      <c r="K20" s="124"/>
      <c r="L20" s="119" t="s">
        <v>219</v>
      </c>
      <c r="M20" s="125"/>
      <c r="N20" s="120"/>
      <c r="O20" s="120"/>
      <c r="P20" s="120"/>
      <c r="Q20" s="126"/>
    </row>
    <row r="21" spans="1:17" ht="14.25" customHeight="1" x14ac:dyDescent="0.25">
      <c r="A21" s="62" t="s">
        <v>100</v>
      </c>
      <c r="B21" s="56"/>
      <c r="C21" s="56"/>
      <c r="D21" s="57"/>
      <c r="E21" s="56"/>
      <c r="F21" s="56"/>
      <c r="G21" s="56"/>
      <c r="H21" s="57"/>
      <c r="I21" s="56"/>
      <c r="J21" s="58"/>
      <c r="K21" s="59"/>
      <c r="L21" s="63" t="s">
        <v>220</v>
      </c>
      <c r="M21" s="64"/>
      <c r="N21" s="65"/>
      <c r="O21" s="65"/>
      <c r="P21" s="65"/>
      <c r="Q21" s="66"/>
    </row>
    <row r="22" spans="1:17" ht="14.25" customHeight="1" x14ac:dyDescent="0.25">
      <c r="A22" s="67"/>
      <c r="B22" s="56"/>
      <c r="C22" s="56"/>
      <c r="D22" s="57"/>
      <c r="E22" s="56"/>
      <c r="F22" s="56"/>
      <c r="G22" s="56"/>
      <c r="H22" s="57"/>
      <c r="I22" s="56"/>
      <c r="J22" s="58"/>
      <c r="K22" s="59"/>
      <c r="L22" s="63" t="s">
        <v>221</v>
      </c>
      <c r="M22" s="64"/>
      <c r="N22" s="65"/>
      <c r="O22" s="65"/>
      <c r="P22" s="65"/>
      <c r="Q22" s="66"/>
    </row>
    <row r="23" spans="1:17" ht="14.25" customHeight="1" thickBot="1" x14ac:dyDescent="0.3">
      <c r="A23" s="68"/>
      <c r="B23" s="69"/>
      <c r="C23" s="70"/>
      <c r="D23" s="71"/>
      <c r="E23" s="70"/>
      <c r="F23" s="70"/>
      <c r="G23" s="70"/>
      <c r="H23" s="71"/>
      <c r="I23" s="70"/>
      <c r="J23" s="72"/>
      <c r="K23" s="73"/>
      <c r="L23" s="74" t="s">
        <v>222</v>
      </c>
      <c r="M23" s="75"/>
      <c r="N23" s="69"/>
      <c r="O23" s="69"/>
      <c r="P23" s="69"/>
      <c r="Q23" s="76"/>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8"/>
  <mergeCells count="15">
    <mergeCell ref="C16:C17"/>
    <mergeCell ref="B16:B17"/>
    <mergeCell ref="A13:A18"/>
    <mergeCell ref="C10:C11"/>
    <mergeCell ref="B10:B11"/>
    <mergeCell ref="O2:Q2"/>
    <mergeCell ref="D2:N2"/>
    <mergeCell ref="A10:A12"/>
    <mergeCell ref="C14:C15"/>
    <mergeCell ref="B14:B15"/>
    <mergeCell ref="D4:E4"/>
    <mergeCell ref="A6:A9"/>
    <mergeCell ref="C6:C7"/>
    <mergeCell ref="B6:B7"/>
    <mergeCell ref="A4:C4"/>
  </mergeCells>
  <pageMargins left="0.7" right="0.7" top="0.75" bottom="0.75" header="0.3" footer="0.3"/>
  <pageSetup scale="3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70" zoomScaleNormal="70" workbookViewId="0">
      <selection activeCell="J46" sqref="J46"/>
    </sheetView>
  </sheetViews>
  <sheetFormatPr baseColWidth="10" defaultColWidth="15.140625" defaultRowHeight="15" customHeight="1" x14ac:dyDescent="0.25"/>
  <cols>
    <col min="1" max="1" width="17.140625" customWidth="1"/>
    <col min="2" max="2" width="19.28515625" customWidth="1"/>
    <col min="3" max="3" width="15.7109375" customWidth="1"/>
    <col min="4" max="4" width="22.28515625" customWidth="1"/>
    <col min="5" max="5" width="21.42578125" customWidth="1"/>
    <col min="6" max="6" width="20.7109375" customWidth="1"/>
    <col min="7" max="7" width="13.42578125" customWidth="1"/>
    <col min="8" max="8" width="17.85546875" customWidth="1"/>
    <col min="9" max="9" width="11" customWidth="1"/>
    <col min="10" max="10" width="16.42578125" customWidth="1"/>
    <col min="11" max="11" width="18.5703125" customWidth="1"/>
    <col min="12" max="12" width="13" customWidth="1"/>
    <col min="13" max="13" width="27.7109375" customWidth="1"/>
    <col min="14" max="14" width="20.7109375" customWidth="1"/>
    <col min="15" max="15" width="19.42578125" customWidth="1"/>
    <col min="16" max="16" width="14.5703125" customWidth="1"/>
    <col min="17" max="17" width="13.425781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30" t="s">
        <v>0</v>
      </c>
      <c r="E2" s="531"/>
      <c r="F2" s="531"/>
      <c r="G2" s="531"/>
      <c r="H2" s="531"/>
      <c r="I2" s="531"/>
      <c r="J2" s="531"/>
      <c r="K2" s="531"/>
      <c r="L2" s="531"/>
      <c r="M2" s="531"/>
      <c r="N2" s="532"/>
      <c r="O2" s="530" t="s">
        <v>1</v>
      </c>
      <c r="P2" s="531"/>
      <c r="Q2" s="532"/>
    </row>
    <row r="3" spans="1:17" ht="14.25" customHeight="1" x14ac:dyDescent="0.25">
      <c r="A3" s="1"/>
      <c r="B3" s="1"/>
      <c r="C3" s="1"/>
      <c r="D3" s="1"/>
      <c r="E3" s="1"/>
      <c r="F3" s="2"/>
      <c r="G3" s="1"/>
      <c r="H3" s="1"/>
      <c r="I3" s="3"/>
      <c r="J3" s="3"/>
      <c r="K3" s="4"/>
      <c r="M3" s="1"/>
      <c r="N3" s="1"/>
      <c r="O3" s="1"/>
    </row>
    <row r="4" spans="1:17" ht="15.75" customHeight="1" thickBot="1" x14ac:dyDescent="0.3">
      <c r="A4" s="579" t="s">
        <v>2</v>
      </c>
      <c r="B4" s="580"/>
      <c r="C4" s="581"/>
      <c r="D4" s="546" t="s">
        <v>441</v>
      </c>
      <c r="E4" s="547"/>
      <c r="F4" s="2"/>
      <c r="G4" s="1"/>
      <c r="H4" s="1"/>
      <c r="I4" s="3"/>
      <c r="J4" s="3"/>
      <c r="K4" s="4"/>
      <c r="M4" s="1"/>
      <c r="N4" s="1"/>
      <c r="O4" s="1"/>
    </row>
    <row r="5" spans="1:17" ht="42"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36.9" customHeight="1" x14ac:dyDescent="0.25">
      <c r="A6" s="594" t="s">
        <v>223</v>
      </c>
      <c r="B6" s="596" t="s">
        <v>224</v>
      </c>
      <c r="C6" s="595">
        <v>0.2</v>
      </c>
      <c r="D6" s="251" t="s">
        <v>225</v>
      </c>
      <c r="E6" s="213" t="s">
        <v>226</v>
      </c>
      <c r="F6" s="213" t="s">
        <v>227</v>
      </c>
      <c r="G6" s="168">
        <v>22</v>
      </c>
      <c r="H6" s="169">
        <v>0.15</v>
      </c>
      <c r="I6" s="173">
        <v>42781</v>
      </c>
      <c r="J6" s="173">
        <v>43100</v>
      </c>
      <c r="K6" s="214">
        <v>209800000</v>
      </c>
      <c r="L6" s="169">
        <v>0</v>
      </c>
      <c r="M6" s="246" t="s">
        <v>419</v>
      </c>
      <c r="N6" s="170" t="s">
        <v>420</v>
      </c>
      <c r="O6" s="215">
        <v>0</v>
      </c>
      <c r="P6" s="595">
        <f>+L6*H6+L7*H7+L8*H8*L9*H9+L10*H10+L11*H11</f>
        <v>0</v>
      </c>
      <c r="Q6" s="598">
        <f>+P6+C6+P12*C12+P13*C13+P16*C16+P18*C18</f>
        <v>0.39435897435897443</v>
      </c>
    </row>
    <row r="7" spans="1:17" ht="44.25" customHeight="1" x14ac:dyDescent="0.25">
      <c r="A7" s="590"/>
      <c r="B7" s="592"/>
      <c r="C7" s="592"/>
      <c r="D7" s="203" t="s">
        <v>228</v>
      </c>
      <c r="E7" s="191" t="s">
        <v>226</v>
      </c>
      <c r="F7" s="191" t="s">
        <v>229</v>
      </c>
      <c r="G7" s="158">
        <v>3</v>
      </c>
      <c r="H7" s="159">
        <v>0.15</v>
      </c>
      <c r="I7" s="162">
        <v>42795</v>
      </c>
      <c r="J7" s="162">
        <v>43100</v>
      </c>
      <c r="K7" s="204">
        <v>60000000</v>
      </c>
      <c r="L7" s="159">
        <v>0</v>
      </c>
      <c r="M7" s="164"/>
      <c r="N7" s="160"/>
      <c r="O7" s="205">
        <v>0</v>
      </c>
      <c r="P7" s="592"/>
      <c r="Q7" s="599"/>
    </row>
    <row r="8" spans="1:17" ht="82.9" customHeight="1" x14ac:dyDescent="0.25">
      <c r="A8" s="590"/>
      <c r="B8" s="592"/>
      <c r="C8" s="592"/>
      <c r="D8" s="203" t="s">
        <v>230</v>
      </c>
      <c r="E8" s="191" t="s">
        <v>226</v>
      </c>
      <c r="F8" s="191" t="s">
        <v>231</v>
      </c>
      <c r="G8" s="158">
        <v>1</v>
      </c>
      <c r="H8" s="159">
        <v>0.2</v>
      </c>
      <c r="I8" s="162">
        <v>42795</v>
      </c>
      <c r="J8" s="162">
        <v>43100</v>
      </c>
      <c r="K8" s="204">
        <v>20000000</v>
      </c>
      <c r="L8" s="159">
        <v>0.05</v>
      </c>
      <c r="M8" s="192" t="s">
        <v>421</v>
      </c>
      <c r="N8" s="160"/>
      <c r="O8" s="205">
        <v>0</v>
      </c>
      <c r="P8" s="592"/>
      <c r="Q8" s="599"/>
    </row>
    <row r="9" spans="1:17" ht="68.25" customHeight="1" x14ac:dyDescent="0.25">
      <c r="A9" s="590"/>
      <c r="B9" s="592"/>
      <c r="C9" s="592"/>
      <c r="D9" s="203" t="s">
        <v>232</v>
      </c>
      <c r="E9" s="191" t="s">
        <v>226</v>
      </c>
      <c r="F9" s="191" t="s">
        <v>233</v>
      </c>
      <c r="G9" s="158">
        <v>4</v>
      </c>
      <c r="H9" s="159">
        <v>0.2</v>
      </c>
      <c r="I9" s="162">
        <v>42826</v>
      </c>
      <c r="J9" s="162">
        <v>43100</v>
      </c>
      <c r="K9" s="204">
        <v>300000000</v>
      </c>
      <c r="L9" s="159">
        <v>0</v>
      </c>
      <c r="M9" s="164" t="s">
        <v>425</v>
      </c>
      <c r="N9" s="160"/>
      <c r="O9" s="205">
        <v>0</v>
      </c>
      <c r="P9" s="592"/>
      <c r="Q9" s="599"/>
    </row>
    <row r="10" spans="1:17" ht="172.15" customHeight="1" x14ac:dyDescent="0.25">
      <c r="A10" s="590"/>
      <c r="B10" s="592"/>
      <c r="C10" s="592"/>
      <c r="D10" s="252" t="s">
        <v>234</v>
      </c>
      <c r="E10" s="191" t="s">
        <v>226</v>
      </c>
      <c r="F10" s="191" t="s">
        <v>235</v>
      </c>
      <c r="G10" s="158">
        <v>1</v>
      </c>
      <c r="H10" s="159">
        <v>0.2</v>
      </c>
      <c r="I10" s="162">
        <v>42736</v>
      </c>
      <c r="J10" s="162">
        <v>42824</v>
      </c>
      <c r="K10" s="204">
        <v>20000000</v>
      </c>
      <c r="L10" s="159">
        <v>0</v>
      </c>
      <c r="M10" s="247" t="s">
        <v>353</v>
      </c>
      <c r="N10" s="160" t="s">
        <v>422</v>
      </c>
      <c r="O10" s="205">
        <v>0</v>
      </c>
      <c r="P10" s="592"/>
      <c r="Q10" s="599"/>
    </row>
    <row r="11" spans="1:17" ht="87" customHeight="1" x14ac:dyDescent="0.25">
      <c r="A11" s="590"/>
      <c r="B11" s="592"/>
      <c r="C11" s="592"/>
      <c r="D11" s="203" t="s">
        <v>236</v>
      </c>
      <c r="E11" s="191" t="s">
        <v>226</v>
      </c>
      <c r="F11" s="191" t="s">
        <v>237</v>
      </c>
      <c r="G11" s="158" t="s">
        <v>238</v>
      </c>
      <c r="H11" s="159">
        <v>0.1</v>
      </c>
      <c r="I11" s="162">
        <v>42917</v>
      </c>
      <c r="J11" s="162">
        <v>43100</v>
      </c>
      <c r="K11" s="204">
        <v>200000000</v>
      </c>
      <c r="L11" s="159"/>
      <c r="M11" s="192"/>
      <c r="N11" s="160"/>
      <c r="O11" s="206">
        <v>0</v>
      </c>
      <c r="P11" s="592"/>
      <c r="Q11" s="599"/>
    </row>
    <row r="12" spans="1:17" ht="135" customHeight="1" x14ac:dyDescent="0.25">
      <c r="A12" s="590"/>
      <c r="B12" s="158" t="s">
        <v>239</v>
      </c>
      <c r="C12" s="159">
        <v>0.2</v>
      </c>
      <c r="D12" s="253" t="s">
        <v>240</v>
      </c>
      <c r="E12" s="207" t="s">
        <v>226</v>
      </c>
      <c r="F12" s="207" t="s">
        <v>241</v>
      </c>
      <c r="G12" s="208">
        <v>10</v>
      </c>
      <c r="H12" s="209">
        <v>1</v>
      </c>
      <c r="I12" s="210">
        <v>42767</v>
      </c>
      <c r="J12" s="210">
        <v>43100</v>
      </c>
      <c r="K12" s="211">
        <v>0</v>
      </c>
      <c r="L12" s="231">
        <f>1/10</f>
        <v>0.1</v>
      </c>
      <c r="M12" s="248" t="s">
        <v>423</v>
      </c>
      <c r="N12" s="160"/>
      <c r="O12" s="206" t="s">
        <v>78</v>
      </c>
      <c r="P12" s="159">
        <f>+L12*H12</f>
        <v>0.1</v>
      </c>
      <c r="Q12" s="599"/>
    </row>
    <row r="13" spans="1:17" ht="63" customHeight="1" x14ac:dyDescent="0.25">
      <c r="A13" s="590"/>
      <c r="B13" s="593" t="s">
        <v>242</v>
      </c>
      <c r="C13" s="591">
        <v>0.2</v>
      </c>
      <c r="D13" s="252" t="s">
        <v>243</v>
      </c>
      <c r="E13" s="158" t="s">
        <v>226</v>
      </c>
      <c r="F13" s="158" t="s">
        <v>244</v>
      </c>
      <c r="G13" s="158">
        <v>12</v>
      </c>
      <c r="H13" s="159">
        <v>0.3</v>
      </c>
      <c r="I13" s="162">
        <v>42765</v>
      </c>
      <c r="J13" s="162">
        <v>43100</v>
      </c>
      <c r="K13" s="211">
        <v>0</v>
      </c>
      <c r="L13" s="231">
        <f>4/12</f>
        <v>0.33333333333333331</v>
      </c>
      <c r="M13" s="247" t="s">
        <v>424</v>
      </c>
      <c r="N13" s="160"/>
      <c r="O13" s="206" t="s">
        <v>78</v>
      </c>
      <c r="P13" s="591">
        <f>+L13*H13+L14*H14+L15*H15</f>
        <v>0.28846153846153844</v>
      </c>
      <c r="Q13" s="599"/>
    </row>
    <row r="14" spans="1:17" ht="45" customHeight="1" x14ac:dyDescent="0.25">
      <c r="A14" s="590"/>
      <c r="B14" s="592"/>
      <c r="C14" s="592"/>
      <c r="D14" s="252" t="s">
        <v>246</v>
      </c>
      <c r="E14" s="158" t="s">
        <v>226</v>
      </c>
      <c r="F14" s="158" t="s">
        <v>247</v>
      </c>
      <c r="G14" s="158">
        <v>52</v>
      </c>
      <c r="H14" s="159">
        <v>0.3</v>
      </c>
      <c r="I14" s="162">
        <v>42736</v>
      </c>
      <c r="J14" s="162">
        <v>43100</v>
      </c>
      <c r="K14" s="211">
        <v>0</v>
      </c>
      <c r="L14" s="231">
        <f>14/52</f>
        <v>0.26923076923076922</v>
      </c>
      <c r="M14" s="248" t="s">
        <v>248</v>
      </c>
      <c r="N14" s="160"/>
      <c r="O14" s="206" t="s">
        <v>78</v>
      </c>
      <c r="P14" s="592"/>
      <c r="Q14" s="599"/>
    </row>
    <row r="15" spans="1:17" ht="48" customHeight="1" x14ac:dyDescent="0.25">
      <c r="A15" s="590"/>
      <c r="B15" s="592"/>
      <c r="C15" s="592"/>
      <c r="D15" s="252" t="s">
        <v>249</v>
      </c>
      <c r="E15" s="158" t="s">
        <v>226</v>
      </c>
      <c r="F15" s="158" t="s">
        <v>247</v>
      </c>
      <c r="G15" s="158">
        <v>52</v>
      </c>
      <c r="H15" s="159">
        <v>0.4</v>
      </c>
      <c r="I15" s="162">
        <v>42736</v>
      </c>
      <c r="J15" s="162">
        <v>43100</v>
      </c>
      <c r="K15" s="212">
        <v>55200000</v>
      </c>
      <c r="L15" s="231">
        <f>14/52</f>
        <v>0.26923076923076922</v>
      </c>
      <c r="M15" s="248" t="s">
        <v>354</v>
      </c>
      <c r="N15" s="160"/>
      <c r="O15" s="206">
        <v>0</v>
      </c>
      <c r="P15" s="592"/>
      <c r="Q15" s="599"/>
    </row>
    <row r="16" spans="1:17" ht="46.15" customHeight="1" x14ac:dyDescent="0.25">
      <c r="A16" s="590"/>
      <c r="B16" s="593" t="s">
        <v>250</v>
      </c>
      <c r="C16" s="591">
        <v>0.2</v>
      </c>
      <c r="D16" s="249" t="s">
        <v>251</v>
      </c>
      <c r="E16" s="158" t="s">
        <v>76</v>
      </c>
      <c r="F16" s="158" t="s">
        <v>252</v>
      </c>
      <c r="G16" s="158">
        <v>6</v>
      </c>
      <c r="H16" s="159">
        <v>0.5</v>
      </c>
      <c r="I16" s="188">
        <v>42767</v>
      </c>
      <c r="J16" s="188">
        <v>43099</v>
      </c>
      <c r="K16" s="211">
        <v>0</v>
      </c>
      <c r="L16" s="231">
        <f>1/6</f>
        <v>0.16666666666666666</v>
      </c>
      <c r="M16" s="249" t="s">
        <v>253</v>
      </c>
      <c r="N16" s="160"/>
      <c r="O16" s="206" t="s">
        <v>78</v>
      </c>
      <c r="P16" s="591">
        <f>+L16*H16+L17*H17</f>
        <v>0.18333333333333335</v>
      </c>
      <c r="Q16" s="599"/>
    </row>
    <row r="17" spans="1:17" ht="69" customHeight="1" x14ac:dyDescent="0.25">
      <c r="A17" s="590"/>
      <c r="B17" s="592"/>
      <c r="C17" s="592"/>
      <c r="D17" s="249" t="s">
        <v>254</v>
      </c>
      <c r="E17" s="158" t="s">
        <v>76</v>
      </c>
      <c r="F17" s="158" t="s">
        <v>255</v>
      </c>
      <c r="G17" s="158">
        <v>5</v>
      </c>
      <c r="H17" s="159">
        <v>0.5</v>
      </c>
      <c r="I17" s="188">
        <v>42767</v>
      </c>
      <c r="J17" s="188">
        <v>43099</v>
      </c>
      <c r="K17" s="211">
        <v>0</v>
      </c>
      <c r="L17" s="231">
        <f>1/5</f>
        <v>0.2</v>
      </c>
      <c r="M17" s="249" t="s">
        <v>256</v>
      </c>
      <c r="N17" s="160"/>
      <c r="O17" s="206" t="s">
        <v>78</v>
      </c>
      <c r="P17" s="592"/>
      <c r="Q17" s="599"/>
    </row>
    <row r="18" spans="1:17" ht="103.9" customHeight="1" thickBot="1" x14ac:dyDescent="0.3">
      <c r="A18" s="597"/>
      <c r="B18" s="178" t="s">
        <v>257</v>
      </c>
      <c r="C18" s="179">
        <v>0.2</v>
      </c>
      <c r="D18" s="250" t="s">
        <v>258</v>
      </c>
      <c r="E18" s="178" t="s">
        <v>76</v>
      </c>
      <c r="F18" s="178" t="s">
        <v>259</v>
      </c>
      <c r="G18" s="216">
        <v>1</v>
      </c>
      <c r="H18" s="179">
        <v>1</v>
      </c>
      <c r="I18" s="217">
        <v>42767</v>
      </c>
      <c r="J18" s="217">
        <v>43099</v>
      </c>
      <c r="K18" s="218">
        <v>0</v>
      </c>
      <c r="L18" s="179">
        <v>0.4</v>
      </c>
      <c r="M18" s="250" t="s">
        <v>260</v>
      </c>
      <c r="N18" s="186"/>
      <c r="O18" s="219" t="s">
        <v>78</v>
      </c>
      <c r="P18" s="179">
        <f>+L18*H18</f>
        <v>0.4</v>
      </c>
      <c r="Q18" s="600"/>
    </row>
    <row r="19" spans="1:17" ht="14.25" customHeight="1" thickBot="1" x14ac:dyDescent="0.3">
      <c r="A19" s="132"/>
      <c r="B19" s="55"/>
      <c r="C19" s="55"/>
      <c r="D19" s="133"/>
      <c r="E19" s="55"/>
      <c r="F19" s="134"/>
      <c r="G19" s="134"/>
      <c r="H19" s="135"/>
      <c r="I19" s="55"/>
      <c r="J19" s="136"/>
      <c r="K19" s="137"/>
      <c r="L19" s="133"/>
      <c r="M19" s="138"/>
      <c r="N19" s="133"/>
      <c r="O19" s="133"/>
      <c r="P19" s="133"/>
      <c r="Q19" s="133"/>
    </row>
    <row r="20" spans="1:17" ht="14.25" customHeight="1" x14ac:dyDescent="0.25">
      <c r="A20" s="119" t="s">
        <v>98</v>
      </c>
      <c r="B20" s="120"/>
      <c r="C20" s="121"/>
      <c r="D20" s="122"/>
      <c r="E20" s="121"/>
      <c r="F20" s="121"/>
      <c r="G20" s="121"/>
      <c r="H20" s="122"/>
      <c r="I20" s="121"/>
      <c r="J20" s="123"/>
      <c r="K20" s="124"/>
      <c r="L20" s="119" t="s">
        <v>261</v>
      </c>
      <c r="M20" s="125"/>
      <c r="N20" s="120"/>
      <c r="O20" s="120"/>
      <c r="P20" s="120"/>
      <c r="Q20" s="126"/>
    </row>
    <row r="21" spans="1:17" ht="14.25" customHeight="1" x14ac:dyDescent="0.25">
      <c r="A21" s="62" t="s">
        <v>100</v>
      </c>
      <c r="B21" s="56"/>
      <c r="C21" s="56"/>
      <c r="D21" s="57"/>
      <c r="E21" s="56"/>
      <c r="F21" s="56"/>
      <c r="G21" s="56"/>
      <c r="H21" s="57"/>
      <c r="I21" s="56"/>
      <c r="J21" s="58"/>
      <c r="K21" s="59"/>
      <c r="L21" s="63" t="s">
        <v>262</v>
      </c>
      <c r="M21" s="64"/>
      <c r="N21" s="65"/>
      <c r="O21" s="65"/>
      <c r="P21" s="65"/>
      <c r="Q21" s="66"/>
    </row>
    <row r="22" spans="1:17" ht="14.25" customHeight="1" x14ac:dyDescent="0.25">
      <c r="A22" s="67"/>
      <c r="B22" s="56"/>
      <c r="C22" s="56"/>
      <c r="D22" s="57"/>
      <c r="E22" s="56"/>
      <c r="F22" s="56"/>
      <c r="G22" s="56"/>
      <c r="H22" s="57"/>
      <c r="I22" s="56"/>
      <c r="J22" s="58"/>
      <c r="K22" s="59"/>
      <c r="L22" s="63" t="s">
        <v>263</v>
      </c>
      <c r="M22" s="64"/>
      <c r="N22" s="65"/>
      <c r="O22" s="65"/>
      <c r="P22" s="65"/>
      <c r="Q22" s="66"/>
    </row>
    <row r="23" spans="1:17" ht="14.25" customHeight="1" thickBot="1" x14ac:dyDescent="0.3">
      <c r="A23" s="68"/>
      <c r="B23" s="69"/>
      <c r="C23" s="70"/>
      <c r="D23" s="71"/>
      <c r="E23" s="70"/>
      <c r="F23" s="70"/>
      <c r="G23" s="70"/>
      <c r="H23" s="71"/>
      <c r="I23" s="70"/>
      <c r="J23" s="72"/>
      <c r="K23" s="73"/>
      <c r="L23" s="74" t="s">
        <v>264</v>
      </c>
      <c r="M23" s="75"/>
      <c r="N23" s="69"/>
      <c r="O23" s="69"/>
      <c r="P23" s="69"/>
      <c r="Q23" s="76"/>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8"/>
  <mergeCells count="15">
    <mergeCell ref="A4:C4"/>
    <mergeCell ref="D4:E4"/>
    <mergeCell ref="C13:C15"/>
    <mergeCell ref="B13:B15"/>
    <mergeCell ref="A6:A18"/>
    <mergeCell ref="B16:B17"/>
    <mergeCell ref="C16:C17"/>
    <mergeCell ref="B6:B11"/>
    <mergeCell ref="C6:C11"/>
    <mergeCell ref="D2:N2"/>
    <mergeCell ref="P6:P11"/>
    <mergeCell ref="P13:P15"/>
    <mergeCell ref="P16:P17"/>
    <mergeCell ref="Q6:Q18"/>
    <mergeCell ref="O2:Q2"/>
  </mergeCells>
  <pageMargins left="0.7" right="0.7" top="0.75" bottom="0.75" header="0.3" footer="0.3"/>
  <pageSetup scale="3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60" zoomScaleNormal="60" workbookViewId="0">
      <selection activeCell="A14" sqref="A14:XFD17"/>
    </sheetView>
  </sheetViews>
  <sheetFormatPr baseColWidth="10" defaultColWidth="15.140625" defaultRowHeight="15" customHeight="1" x14ac:dyDescent="0.25"/>
  <cols>
    <col min="1" max="1" width="19" customWidth="1"/>
    <col min="2" max="2" width="17.28515625" customWidth="1"/>
    <col min="3" max="3" width="15.28515625" customWidth="1"/>
    <col min="4" max="4" width="22.28515625" customWidth="1"/>
    <col min="5" max="5" width="21.42578125" customWidth="1"/>
    <col min="6" max="6" width="20.7109375" customWidth="1"/>
    <col min="7" max="7" width="11.28515625" customWidth="1"/>
    <col min="8" max="8" width="19.140625" customWidth="1"/>
    <col min="9" max="9" width="11.85546875" customWidth="1"/>
    <col min="10" max="10" width="17.7109375" customWidth="1"/>
    <col min="11" max="11" width="18.5703125" customWidth="1"/>
    <col min="12" max="12" width="13.28515625" customWidth="1"/>
    <col min="13" max="13" width="32.85546875" customWidth="1"/>
    <col min="14" max="14" width="16.85546875" customWidth="1"/>
    <col min="15" max="15" width="18.28515625" customWidth="1"/>
    <col min="16" max="16" width="14.85546875" bestFit="1" customWidth="1"/>
    <col min="17" max="17" width="12.285156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30" t="s">
        <v>0</v>
      </c>
      <c r="E2" s="531"/>
      <c r="F2" s="531"/>
      <c r="G2" s="531"/>
      <c r="H2" s="531"/>
      <c r="I2" s="531"/>
      <c r="J2" s="531"/>
      <c r="K2" s="531"/>
      <c r="L2" s="531"/>
      <c r="M2" s="531"/>
      <c r="N2" s="532"/>
      <c r="O2" s="530" t="s">
        <v>1</v>
      </c>
      <c r="P2" s="531"/>
      <c r="Q2" s="532"/>
    </row>
    <row r="3" spans="1:17" ht="14.25" customHeight="1" x14ac:dyDescent="0.25">
      <c r="A3" s="1"/>
      <c r="B3" s="1"/>
      <c r="C3" s="1"/>
      <c r="D3" s="1"/>
      <c r="E3" s="1"/>
      <c r="F3" s="2"/>
      <c r="G3" s="1"/>
      <c r="H3" s="1"/>
      <c r="I3" s="3"/>
      <c r="J3" s="3"/>
      <c r="K3" s="4"/>
      <c r="M3" s="1"/>
      <c r="N3" s="1"/>
      <c r="O3" s="1"/>
    </row>
    <row r="4" spans="1:17" ht="15.75" customHeight="1" thickBot="1" x14ac:dyDescent="0.3">
      <c r="A4" s="579" t="s">
        <v>2</v>
      </c>
      <c r="B4" s="580"/>
      <c r="C4" s="581"/>
      <c r="D4" s="546" t="s">
        <v>441</v>
      </c>
      <c r="E4" s="547"/>
      <c r="F4" s="2"/>
      <c r="G4" s="1"/>
      <c r="H4" s="1"/>
      <c r="I4" s="3"/>
      <c r="J4" s="3"/>
      <c r="K4" s="4"/>
      <c r="M4" s="1"/>
      <c r="N4" s="1"/>
      <c r="O4" s="1"/>
    </row>
    <row r="5" spans="1:17" ht="55.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57.9" customHeight="1" x14ac:dyDescent="0.25">
      <c r="A6" s="193" t="s">
        <v>265</v>
      </c>
      <c r="B6" s="168" t="s">
        <v>266</v>
      </c>
      <c r="C6" s="169">
        <v>1</v>
      </c>
      <c r="D6" s="194" t="s">
        <v>267</v>
      </c>
      <c r="E6" s="168" t="s">
        <v>268</v>
      </c>
      <c r="F6" s="195" t="s">
        <v>269</v>
      </c>
      <c r="G6" s="196">
        <v>1</v>
      </c>
      <c r="H6" s="196">
        <v>1</v>
      </c>
      <c r="I6" s="197">
        <v>42767</v>
      </c>
      <c r="J6" s="197">
        <v>43099</v>
      </c>
      <c r="K6" s="198">
        <v>0</v>
      </c>
      <c r="L6" s="169">
        <v>0.7</v>
      </c>
      <c r="M6" s="246" t="s">
        <v>426</v>
      </c>
      <c r="N6" s="170"/>
      <c r="O6" s="168" t="s">
        <v>78</v>
      </c>
      <c r="P6" s="169">
        <f t="shared" ref="P6:P9" si="0">+L6*H6</f>
        <v>0.7</v>
      </c>
      <c r="Q6" s="199">
        <f>+P6*C6</f>
        <v>0.7</v>
      </c>
    </row>
    <row r="7" spans="1:17" ht="132" customHeight="1" x14ac:dyDescent="0.25">
      <c r="A7" s="589" t="s">
        <v>270</v>
      </c>
      <c r="B7" s="158" t="s">
        <v>271</v>
      </c>
      <c r="C7" s="159">
        <v>0.5</v>
      </c>
      <c r="D7" s="160" t="s">
        <v>272</v>
      </c>
      <c r="E7" s="158" t="s">
        <v>268</v>
      </c>
      <c r="F7" s="158" t="s">
        <v>273</v>
      </c>
      <c r="G7" s="159">
        <v>1</v>
      </c>
      <c r="H7" s="159">
        <v>1</v>
      </c>
      <c r="I7" s="162">
        <v>42767</v>
      </c>
      <c r="J7" s="162">
        <v>43099</v>
      </c>
      <c r="K7" s="189">
        <v>0</v>
      </c>
      <c r="L7" s="159">
        <v>0</v>
      </c>
      <c r="M7" s="247" t="s">
        <v>356</v>
      </c>
      <c r="N7" s="160"/>
      <c r="O7" s="158" t="s">
        <v>78</v>
      </c>
      <c r="P7" s="159">
        <f t="shared" si="0"/>
        <v>0</v>
      </c>
      <c r="Q7" s="601">
        <f>+P7*C7+P8*C8</f>
        <v>0.5</v>
      </c>
    </row>
    <row r="8" spans="1:17" ht="151.15" customHeight="1" x14ac:dyDescent="0.25">
      <c r="A8" s="590"/>
      <c r="B8" s="158" t="s">
        <v>274</v>
      </c>
      <c r="C8" s="159">
        <v>0.5</v>
      </c>
      <c r="D8" s="160" t="s">
        <v>275</v>
      </c>
      <c r="E8" s="158" t="s">
        <v>268</v>
      </c>
      <c r="F8" s="158" t="s">
        <v>276</v>
      </c>
      <c r="G8" s="159">
        <v>1</v>
      </c>
      <c r="H8" s="159">
        <v>1</v>
      </c>
      <c r="I8" s="162">
        <v>42767</v>
      </c>
      <c r="J8" s="162">
        <v>43099</v>
      </c>
      <c r="K8" s="189">
        <v>0</v>
      </c>
      <c r="L8" s="159">
        <v>1</v>
      </c>
      <c r="M8" s="247" t="s">
        <v>427</v>
      </c>
      <c r="N8" s="160"/>
      <c r="O8" s="158" t="s">
        <v>78</v>
      </c>
      <c r="P8" s="159">
        <f t="shared" si="0"/>
        <v>1</v>
      </c>
      <c r="Q8" s="599"/>
    </row>
    <row r="9" spans="1:17" ht="150.6" customHeight="1" x14ac:dyDescent="0.25">
      <c r="A9" s="589" t="s">
        <v>277</v>
      </c>
      <c r="B9" s="158" t="s">
        <v>278</v>
      </c>
      <c r="C9" s="159">
        <v>0.5</v>
      </c>
      <c r="D9" s="160" t="s">
        <v>279</v>
      </c>
      <c r="E9" s="158" t="s">
        <v>268</v>
      </c>
      <c r="F9" s="158" t="s">
        <v>280</v>
      </c>
      <c r="G9" s="159">
        <v>1</v>
      </c>
      <c r="H9" s="159">
        <v>1</v>
      </c>
      <c r="I9" s="162">
        <v>42767</v>
      </c>
      <c r="J9" s="162">
        <v>43099</v>
      </c>
      <c r="K9" s="189">
        <v>0</v>
      </c>
      <c r="L9" s="159">
        <v>1</v>
      </c>
      <c r="M9" s="247" t="s">
        <v>428</v>
      </c>
      <c r="N9" s="160" t="s">
        <v>359</v>
      </c>
      <c r="O9" s="158" t="s">
        <v>78</v>
      </c>
      <c r="P9" s="159">
        <f t="shared" si="0"/>
        <v>1</v>
      </c>
      <c r="Q9" s="601">
        <f>+P9*C9+P10*C10</f>
        <v>0.5625</v>
      </c>
    </row>
    <row r="10" spans="1:17" ht="112.9" customHeight="1" x14ac:dyDescent="0.25">
      <c r="A10" s="590"/>
      <c r="B10" s="593" t="s">
        <v>281</v>
      </c>
      <c r="C10" s="591">
        <v>0.5</v>
      </c>
      <c r="D10" s="160" t="s">
        <v>282</v>
      </c>
      <c r="E10" s="158" t="s">
        <v>82</v>
      </c>
      <c r="F10" s="158" t="s">
        <v>283</v>
      </c>
      <c r="G10" s="158">
        <v>1</v>
      </c>
      <c r="H10" s="159">
        <v>0.5</v>
      </c>
      <c r="I10" s="190">
        <v>42826</v>
      </c>
      <c r="J10" s="190">
        <v>43099</v>
      </c>
      <c r="K10" s="189">
        <v>0</v>
      </c>
      <c r="L10" s="191"/>
      <c r="M10" s="164"/>
      <c r="N10" s="160"/>
      <c r="O10" s="158" t="s">
        <v>78</v>
      </c>
      <c r="P10" s="604">
        <f>+L10*H10+L11*H11+L12*H12</f>
        <v>0.125</v>
      </c>
      <c r="Q10" s="601"/>
    </row>
    <row r="11" spans="1:17" ht="117" customHeight="1" x14ac:dyDescent="0.25">
      <c r="A11" s="590"/>
      <c r="B11" s="592"/>
      <c r="C11" s="592"/>
      <c r="D11" s="160" t="s">
        <v>284</v>
      </c>
      <c r="E11" s="158" t="s">
        <v>285</v>
      </c>
      <c r="F11" s="158" t="s">
        <v>286</v>
      </c>
      <c r="G11" s="158">
        <v>2</v>
      </c>
      <c r="H11" s="159">
        <v>0.25</v>
      </c>
      <c r="I11" s="190">
        <v>42781</v>
      </c>
      <c r="J11" s="190">
        <v>43038</v>
      </c>
      <c r="K11" s="189">
        <v>0</v>
      </c>
      <c r="L11" s="231">
        <f>1/2</f>
        <v>0.5</v>
      </c>
      <c r="M11" s="247" t="s">
        <v>360</v>
      </c>
      <c r="N11" s="160"/>
      <c r="O11" s="158" t="s">
        <v>78</v>
      </c>
      <c r="P11" s="592"/>
      <c r="Q11" s="601"/>
    </row>
    <row r="12" spans="1:17" ht="114.6" customHeight="1" thickBot="1" x14ac:dyDescent="0.3">
      <c r="A12" s="597"/>
      <c r="B12" s="603"/>
      <c r="C12" s="603"/>
      <c r="D12" s="186" t="s">
        <v>287</v>
      </c>
      <c r="E12" s="178" t="s">
        <v>268</v>
      </c>
      <c r="F12" s="178" t="s">
        <v>288</v>
      </c>
      <c r="G12" s="178">
        <v>2</v>
      </c>
      <c r="H12" s="179">
        <v>0.25</v>
      </c>
      <c r="I12" s="200">
        <v>43040</v>
      </c>
      <c r="J12" s="200">
        <v>43100</v>
      </c>
      <c r="K12" s="201">
        <v>0</v>
      </c>
      <c r="L12" s="179"/>
      <c r="M12" s="202"/>
      <c r="N12" s="186"/>
      <c r="O12" s="178" t="s">
        <v>78</v>
      </c>
      <c r="P12" s="603"/>
      <c r="Q12" s="602"/>
    </row>
    <row r="13" spans="1:17" ht="14.25" customHeight="1" thickBot="1" x14ac:dyDescent="0.3">
      <c r="A13" s="132"/>
      <c r="B13" s="55"/>
      <c r="C13" s="55"/>
      <c r="D13" s="133"/>
      <c r="E13" s="55"/>
      <c r="F13" s="134"/>
      <c r="G13" s="134"/>
      <c r="H13" s="135"/>
      <c r="I13" s="55"/>
      <c r="J13" s="136"/>
      <c r="K13" s="137"/>
      <c r="L13" s="133"/>
      <c r="M13" s="138"/>
      <c r="N13" s="133"/>
      <c r="O13" s="1"/>
      <c r="P13" s="133"/>
      <c r="Q13" s="133"/>
    </row>
    <row r="14" spans="1:17" ht="14.25" customHeight="1" x14ac:dyDescent="0.25">
      <c r="A14" s="119" t="s">
        <v>98</v>
      </c>
      <c r="B14" s="120"/>
      <c r="C14" s="121"/>
      <c r="D14" s="122"/>
      <c r="E14" s="121"/>
      <c r="F14" s="121"/>
      <c r="G14" s="121"/>
      <c r="H14" s="122"/>
      <c r="I14" s="121"/>
      <c r="J14" s="123"/>
      <c r="K14" s="124"/>
      <c r="L14" s="119" t="s">
        <v>289</v>
      </c>
      <c r="M14" s="125"/>
      <c r="N14" s="120"/>
      <c r="O14" s="140"/>
      <c r="P14" s="120"/>
      <c r="Q14" s="126"/>
    </row>
    <row r="15" spans="1:17" ht="14.25" customHeight="1" x14ac:dyDescent="0.25">
      <c r="A15" s="62" t="s">
        <v>100</v>
      </c>
      <c r="B15" s="56"/>
      <c r="C15" s="56"/>
      <c r="D15" s="57"/>
      <c r="E15" s="56"/>
      <c r="F15" s="56"/>
      <c r="G15" s="56"/>
      <c r="H15" s="57"/>
      <c r="I15" s="56"/>
      <c r="J15" s="58"/>
      <c r="K15" s="59"/>
      <c r="L15" s="63" t="s">
        <v>290</v>
      </c>
      <c r="M15" s="64"/>
      <c r="N15" s="65"/>
      <c r="O15" s="65"/>
      <c r="P15" s="65"/>
      <c r="Q15" s="66"/>
    </row>
    <row r="16" spans="1:17" ht="14.25" customHeight="1" x14ac:dyDescent="0.25">
      <c r="A16" s="67"/>
      <c r="B16" s="56"/>
      <c r="C16" s="56"/>
      <c r="D16" s="57"/>
      <c r="E16" s="56"/>
      <c r="F16" s="56"/>
      <c r="G16" s="56"/>
      <c r="H16" s="57"/>
      <c r="I16" s="56"/>
      <c r="J16" s="58"/>
      <c r="K16" s="59"/>
      <c r="L16" s="63" t="s">
        <v>291</v>
      </c>
      <c r="M16" s="64"/>
      <c r="N16" s="65"/>
      <c r="O16" s="65"/>
      <c r="P16" s="65"/>
      <c r="Q16" s="66"/>
    </row>
    <row r="17" spans="1:17" ht="14.25" customHeight="1" thickBot="1" x14ac:dyDescent="0.3">
      <c r="A17" s="68"/>
      <c r="B17" s="69"/>
      <c r="C17" s="70"/>
      <c r="D17" s="71"/>
      <c r="E17" s="70"/>
      <c r="F17" s="70"/>
      <c r="G17" s="70"/>
      <c r="H17" s="71"/>
      <c r="I17" s="70"/>
      <c r="J17" s="72"/>
      <c r="K17" s="73"/>
      <c r="L17" s="74" t="s">
        <v>292</v>
      </c>
      <c r="M17" s="75"/>
      <c r="N17" s="69"/>
      <c r="O17" s="69"/>
      <c r="P17" s="69"/>
      <c r="Q17" s="76"/>
    </row>
    <row r="18" spans="1:17" ht="14.25" customHeight="1" x14ac:dyDescent="0.25">
      <c r="A18" s="1"/>
      <c r="B18" s="1"/>
      <c r="C18" s="1"/>
      <c r="D18" s="1"/>
      <c r="E18" s="1"/>
      <c r="F18" s="2"/>
      <c r="G18" s="1"/>
      <c r="H18" s="1"/>
      <c r="I18" s="3"/>
      <c r="J18" s="3"/>
      <c r="K18" s="4"/>
      <c r="M18" s="1"/>
      <c r="N18" s="1"/>
      <c r="O18" s="1"/>
    </row>
    <row r="19" spans="1:17" ht="14.25" customHeight="1" x14ac:dyDescent="0.25">
      <c r="A19" s="1"/>
      <c r="B19" s="1"/>
      <c r="C19" s="1"/>
      <c r="D19" s="1"/>
      <c r="E19" s="1"/>
      <c r="F19" s="2"/>
      <c r="G19" s="1"/>
      <c r="H19" s="1"/>
      <c r="I19" s="3"/>
      <c r="J19" s="3"/>
      <c r="K19" s="4"/>
      <c r="M19" s="1"/>
      <c r="N19" s="1"/>
      <c r="O19" s="1"/>
    </row>
    <row r="20" spans="1:17" ht="14.25" customHeight="1" x14ac:dyDescent="0.25">
      <c r="A20" s="1"/>
      <c r="B20" s="1"/>
      <c r="C20" s="1"/>
      <c r="D20" s="1"/>
      <c r="E20" s="1"/>
      <c r="F20" s="2"/>
      <c r="G20" s="1"/>
      <c r="H20" s="1"/>
      <c r="I20" s="3"/>
      <c r="J20" s="3"/>
      <c r="K20" s="4"/>
      <c r="M20" s="1"/>
      <c r="N20" s="1"/>
      <c r="O20" s="1"/>
    </row>
    <row r="21" spans="1:17" ht="14.25" customHeight="1" x14ac:dyDescent="0.25">
      <c r="A21" s="1"/>
      <c r="B21" s="1"/>
      <c r="C21" s="1"/>
      <c r="D21" s="1"/>
      <c r="E21" s="1"/>
      <c r="F21" s="2"/>
      <c r="G21" s="1"/>
      <c r="H21" s="1"/>
      <c r="I21" s="3"/>
      <c r="J21" s="3"/>
      <c r="K21" s="4"/>
      <c r="M21" s="1"/>
      <c r="N21" s="1"/>
      <c r="O21" s="1"/>
    </row>
    <row r="22" spans="1:17" ht="14.25" customHeight="1" x14ac:dyDescent="0.25">
      <c r="A22" s="1"/>
      <c r="B22" s="1"/>
      <c r="C22" s="1"/>
      <c r="D22" s="1"/>
      <c r="E22" s="1"/>
      <c r="F22" s="2"/>
      <c r="G22" s="1"/>
      <c r="H22" s="1"/>
      <c r="I22" s="3"/>
      <c r="J22" s="3"/>
      <c r="K22" s="4"/>
      <c r="M22" s="1"/>
      <c r="N22" s="1"/>
      <c r="O22" s="1"/>
    </row>
    <row r="23" spans="1:17" ht="14.25" customHeight="1" x14ac:dyDescent="0.25">
      <c r="A23" s="1"/>
      <c r="B23" s="1"/>
      <c r="C23" s="1"/>
      <c r="D23" s="1"/>
      <c r="E23" s="1"/>
      <c r="F23" s="2"/>
      <c r="G23" s="1"/>
      <c r="H23" s="1"/>
      <c r="I23" s="3"/>
      <c r="J23" s="3"/>
      <c r="K23" s="4"/>
      <c r="M23" s="1"/>
      <c r="N23" s="1"/>
      <c r="O23" s="1"/>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2"/>
  <mergeCells count="11">
    <mergeCell ref="Q7:Q8"/>
    <mergeCell ref="Q9:Q12"/>
    <mergeCell ref="C10:C12"/>
    <mergeCell ref="P10:P12"/>
    <mergeCell ref="O2:Q2"/>
    <mergeCell ref="D2:N2"/>
    <mergeCell ref="A4:C4"/>
    <mergeCell ref="D4:E4"/>
    <mergeCell ref="A9:A12"/>
    <mergeCell ref="B10:B12"/>
    <mergeCell ref="A7:A8"/>
  </mergeCells>
  <pageMargins left="0.7" right="0.7" top="0.75" bottom="0.75" header="0.3" footer="0.3"/>
  <pageSetup scale="3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zoomScale="80" zoomScaleNormal="80" workbookViewId="0">
      <selection activeCell="E8" sqref="E8"/>
    </sheetView>
  </sheetViews>
  <sheetFormatPr baseColWidth="10" defaultColWidth="15.140625" defaultRowHeight="15" customHeight="1" x14ac:dyDescent="0.25"/>
  <cols>
    <col min="1" max="1" width="15.7109375" customWidth="1"/>
    <col min="2" max="2" width="17.28515625" customWidth="1"/>
    <col min="3" max="3" width="13.28515625" customWidth="1"/>
    <col min="4" max="4" width="22.28515625" customWidth="1"/>
    <col min="5" max="5" width="21.42578125" customWidth="1"/>
    <col min="6" max="6" width="20.7109375" customWidth="1"/>
    <col min="7" max="7" width="11.28515625" customWidth="1"/>
    <col min="8" max="8" width="12.140625" customWidth="1"/>
    <col min="9" max="9" width="13" customWidth="1"/>
    <col min="10" max="10" width="12.28515625" customWidth="1"/>
    <col min="11" max="11" width="13.7109375" customWidth="1"/>
    <col min="12" max="12" width="10.140625" customWidth="1"/>
    <col min="13" max="13" width="26.140625" customWidth="1"/>
    <col min="14" max="14" width="14.7109375" customWidth="1"/>
    <col min="15" max="15" width="13.5703125" customWidth="1"/>
    <col min="16" max="16" width="11.85546875" customWidth="1"/>
    <col min="17" max="17" width="9.28515625" customWidth="1"/>
    <col min="18" max="18" width="0" hidden="1" customWidth="1"/>
    <col min="19" max="19" width="16" hidden="1" customWidth="1"/>
    <col min="20" max="20" width="0" hidden="1" customWidth="1"/>
    <col min="21" max="21" width="11.85546875" hidden="1" customWidth="1"/>
    <col min="22" max="23" width="0" hidden="1" customWidth="1"/>
    <col min="24" max="26" width="9.28515625" customWidth="1"/>
  </cols>
  <sheetData>
    <row r="1" spans="1:23" ht="15.75" customHeight="1" x14ac:dyDescent="0.25">
      <c r="A1" s="1"/>
      <c r="B1" s="1"/>
      <c r="C1" s="1"/>
      <c r="D1" s="1"/>
      <c r="E1" s="1"/>
      <c r="F1" s="2"/>
      <c r="G1" s="1"/>
      <c r="H1" s="1"/>
      <c r="I1" s="3"/>
      <c r="J1" s="3"/>
      <c r="K1" s="4"/>
      <c r="M1" s="1"/>
      <c r="N1" s="1"/>
      <c r="O1" s="1"/>
      <c r="R1" s="1"/>
      <c r="S1" s="1"/>
      <c r="T1" s="1"/>
      <c r="U1" s="1"/>
      <c r="V1" s="1"/>
      <c r="W1" s="1"/>
    </row>
    <row r="2" spans="1:23" ht="57" customHeight="1" x14ac:dyDescent="0.25">
      <c r="A2" s="5"/>
      <c r="B2" s="6"/>
      <c r="C2" s="7"/>
      <c r="D2" s="530" t="s">
        <v>0</v>
      </c>
      <c r="E2" s="531"/>
      <c r="F2" s="531"/>
      <c r="G2" s="531"/>
      <c r="H2" s="531"/>
      <c r="I2" s="531"/>
      <c r="J2" s="531"/>
      <c r="K2" s="531"/>
      <c r="L2" s="531"/>
      <c r="M2" s="531"/>
      <c r="N2" s="532"/>
      <c r="O2" s="530" t="s">
        <v>1</v>
      </c>
      <c r="P2" s="531"/>
      <c r="Q2" s="532"/>
      <c r="R2" s="1"/>
      <c r="S2" s="1"/>
      <c r="T2" s="1"/>
      <c r="U2" s="1"/>
      <c r="V2" s="1"/>
      <c r="W2" s="1"/>
    </row>
    <row r="3" spans="1:23" ht="14.25" customHeight="1" x14ac:dyDescent="0.25">
      <c r="A3" s="1"/>
      <c r="B3" s="1"/>
      <c r="C3" s="1"/>
      <c r="D3" s="1"/>
      <c r="E3" s="1"/>
      <c r="F3" s="2"/>
      <c r="G3" s="1"/>
      <c r="H3" s="1"/>
      <c r="I3" s="3"/>
      <c r="J3" s="3"/>
      <c r="K3" s="4"/>
      <c r="M3" s="1"/>
      <c r="N3" s="1"/>
      <c r="O3" s="1"/>
      <c r="R3" s="1"/>
      <c r="S3" s="1"/>
      <c r="T3" s="1"/>
      <c r="U3" s="1"/>
      <c r="V3" s="1"/>
      <c r="W3" s="1"/>
    </row>
    <row r="4" spans="1:23" ht="14.25" customHeight="1" thickBot="1" x14ac:dyDescent="0.3">
      <c r="A4" s="539" t="s">
        <v>2</v>
      </c>
      <c r="B4" s="540"/>
      <c r="C4" s="541"/>
      <c r="D4" s="546" t="s">
        <v>441</v>
      </c>
      <c r="E4" s="547"/>
      <c r="F4" s="2"/>
      <c r="G4" s="141"/>
      <c r="H4" s="141"/>
      <c r="I4" s="3"/>
      <c r="J4" s="3"/>
      <c r="K4" s="4"/>
      <c r="M4" s="1"/>
      <c r="N4" s="1"/>
      <c r="O4" s="1"/>
      <c r="R4" s="1"/>
      <c r="S4" s="1"/>
      <c r="T4" s="1"/>
      <c r="U4" s="1"/>
      <c r="V4" s="1"/>
      <c r="W4" s="1"/>
    </row>
    <row r="5" spans="1:23" ht="55.5" customHeight="1" thickBot="1" x14ac:dyDescent="0.3">
      <c r="A5" s="77" t="s">
        <v>3</v>
      </c>
      <c r="B5" s="78" t="s">
        <v>4</v>
      </c>
      <c r="C5" s="78" t="s">
        <v>5</v>
      </c>
      <c r="D5" s="78" t="s">
        <v>6</v>
      </c>
      <c r="E5" s="78" t="s">
        <v>7</v>
      </c>
      <c r="F5" s="78" t="s">
        <v>8</v>
      </c>
      <c r="G5" s="78" t="s">
        <v>9</v>
      </c>
      <c r="H5" s="78" t="s">
        <v>10</v>
      </c>
      <c r="I5" s="78" t="s">
        <v>11</v>
      </c>
      <c r="J5" s="78" t="s">
        <v>12</v>
      </c>
      <c r="K5" s="78" t="s">
        <v>13</v>
      </c>
      <c r="L5" s="78" t="s">
        <v>14</v>
      </c>
      <c r="M5" s="78" t="s">
        <v>15</v>
      </c>
      <c r="N5" s="78" t="s">
        <v>16</v>
      </c>
      <c r="O5" s="78" t="s">
        <v>17</v>
      </c>
      <c r="P5" s="78" t="s">
        <v>18</v>
      </c>
      <c r="Q5" s="80" t="s">
        <v>19</v>
      </c>
      <c r="R5" s="79" t="s">
        <v>14</v>
      </c>
      <c r="S5" s="78" t="s">
        <v>15</v>
      </c>
      <c r="T5" s="78" t="s">
        <v>16</v>
      </c>
      <c r="U5" s="78" t="s">
        <v>17</v>
      </c>
      <c r="V5" s="78" t="s">
        <v>18</v>
      </c>
      <c r="W5" s="80" t="s">
        <v>19</v>
      </c>
    </row>
    <row r="6" spans="1:23" ht="111.6" customHeight="1" x14ac:dyDescent="0.25">
      <c r="A6" s="607" t="s">
        <v>293</v>
      </c>
      <c r="B6" s="557" t="s">
        <v>294</v>
      </c>
      <c r="C6" s="559">
        <v>0.6</v>
      </c>
      <c r="D6" s="142" t="s">
        <v>295</v>
      </c>
      <c r="E6" s="86" t="s">
        <v>196</v>
      </c>
      <c r="F6" s="86" t="s">
        <v>296</v>
      </c>
      <c r="G6" s="86">
        <v>1</v>
      </c>
      <c r="H6" s="143">
        <v>0.5</v>
      </c>
      <c r="I6" s="144">
        <v>42737</v>
      </c>
      <c r="J6" s="144">
        <v>42643</v>
      </c>
      <c r="K6" s="145">
        <v>0</v>
      </c>
      <c r="L6" s="91">
        <v>0.05</v>
      </c>
      <c r="M6" s="88" t="s">
        <v>429</v>
      </c>
      <c r="N6" s="89"/>
      <c r="O6" s="89"/>
      <c r="P6" s="534">
        <f>+L6*H6+L7*H7</f>
        <v>2.5000000000000001E-2</v>
      </c>
      <c r="Q6" s="538">
        <f>(P6*C6)+(P8*C8)+(P10*C10)</f>
        <v>1.7000000000000001E-2</v>
      </c>
      <c r="R6" s="146"/>
      <c r="S6" s="88"/>
      <c r="T6" s="89"/>
      <c r="U6" s="86"/>
      <c r="V6" s="127"/>
      <c r="W6" s="128"/>
    </row>
    <row r="7" spans="1:23" ht="62.25" customHeight="1" x14ac:dyDescent="0.25">
      <c r="A7" s="543"/>
      <c r="B7" s="528"/>
      <c r="C7" s="528"/>
      <c r="D7" s="101" t="s">
        <v>297</v>
      </c>
      <c r="E7" s="22" t="s">
        <v>196</v>
      </c>
      <c r="F7" s="22" t="s">
        <v>298</v>
      </c>
      <c r="G7" s="147">
        <v>51</v>
      </c>
      <c r="H7" s="36">
        <v>0.5</v>
      </c>
      <c r="I7" s="30">
        <v>43009</v>
      </c>
      <c r="J7" s="30">
        <v>43099</v>
      </c>
      <c r="K7" s="148">
        <v>0</v>
      </c>
      <c r="L7" s="23"/>
      <c r="M7" s="26"/>
      <c r="N7" s="20"/>
      <c r="O7" s="20"/>
      <c r="P7" s="605"/>
      <c r="Q7" s="608"/>
      <c r="R7" s="149"/>
      <c r="S7" s="26"/>
      <c r="T7" s="20"/>
      <c r="U7" s="22"/>
      <c r="V7" s="129"/>
      <c r="W7" s="130"/>
    </row>
    <row r="8" spans="1:23" ht="65.25" customHeight="1" x14ac:dyDescent="0.25">
      <c r="A8" s="543"/>
      <c r="B8" s="548" t="s">
        <v>299</v>
      </c>
      <c r="C8" s="549">
        <v>0.2</v>
      </c>
      <c r="D8" s="20" t="s">
        <v>300</v>
      </c>
      <c r="E8" s="22" t="s">
        <v>301</v>
      </c>
      <c r="F8" s="22" t="s">
        <v>302</v>
      </c>
      <c r="G8" s="22">
        <v>30</v>
      </c>
      <c r="H8" s="23">
        <v>0.5</v>
      </c>
      <c r="I8" s="33">
        <v>42856</v>
      </c>
      <c r="J8" s="33">
        <v>43099</v>
      </c>
      <c r="K8" s="148">
        <v>0</v>
      </c>
      <c r="L8" s="23"/>
      <c r="M8" s="26"/>
      <c r="N8" s="20"/>
      <c r="O8" s="20"/>
      <c r="P8" s="606">
        <f>+L8*H8+L9*H9</f>
        <v>0</v>
      </c>
      <c r="Q8" s="608"/>
      <c r="R8" s="149"/>
      <c r="S8" s="26"/>
      <c r="T8" s="20"/>
      <c r="U8" s="22"/>
      <c r="V8" s="129"/>
      <c r="W8" s="130"/>
    </row>
    <row r="9" spans="1:23" ht="59.25" customHeight="1" x14ac:dyDescent="0.25">
      <c r="A9" s="543"/>
      <c r="B9" s="528"/>
      <c r="C9" s="528"/>
      <c r="D9" s="37" t="s">
        <v>303</v>
      </c>
      <c r="E9" s="22" t="s">
        <v>301</v>
      </c>
      <c r="F9" s="22" t="s">
        <v>302</v>
      </c>
      <c r="G9" s="22">
        <v>30</v>
      </c>
      <c r="H9" s="36">
        <v>0.5</v>
      </c>
      <c r="I9" s="30">
        <v>42856</v>
      </c>
      <c r="J9" s="30">
        <v>43099</v>
      </c>
      <c r="K9" s="148">
        <v>0</v>
      </c>
      <c r="L9" s="23"/>
      <c r="M9" s="26"/>
      <c r="N9" s="20"/>
      <c r="O9" s="20"/>
      <c r="P9" s="605"/>
      <c r="Q9" s="608"/>
      <c r="R9" s="149"/>
      <c r="S9" s="26"/>
      <c r="T9" s="20"/>
      <c r="U9" s="22"/>
      <c r="V9" s="129"/>
      <c r="W9" s="130"/>
    </row>
    <row r="10" spans="1:23" ht="123" customHeight="1" x14ac:dyDescent="0.25">
      <c r="A10" s="543"/>
      <c r="B10" s="548" t="s">
        <v>304</v>
      </c>
      <c r="C10" s="549">
        <v>0.2</v>
      </c>
      <c r="D10" s="20" t="s">
        <v>305</v>
      </c>
      <c r="E10" s="22" t="s">
        <v>196</v>
      </c>
      <c r="F10" s="22" t="s">
        <v>306</v>
      </c>
      <c r="G10" s="22">
        <v>1</v>
      </c>
      <c r="H10" s="23">
        <v>0.2</v>
      </c>
      <c r="I10" s="24">
        <v>42736</v>
      </c>
      <c r="J10" s="24">
        <v>42824</v>
      </c>
      <c r="K10" s="148">
        <v>0</v>
      </c>
      <c r="L10" s="489">
        <v>0.05</v>
      </c>
      <c r="M10" s="26" t="s">
        <v>430</v>
      </c>
      <c r="N10" s="20"/>
      <c r="O10" s="20"/>
      <c r="P10" s="559">
        <f>+L10*H10+L11*H11</f>
        <v>1.0000000000000002E-2</v>
      </c>
      <c r="Q10" s="608"/>
      <c r="R10" s="149"/>
      <c r="S10" s="26"/>
      <c r="T10" s="20"/>
      <c r="U10" s="22"/>
      <c r="V10" s="129"/>
      <c r="W10" s="130"/>
    </row>
    <row r="11" spans="1:23" ht="50.25" customHeight="1" x14ac:dyDescent="0.25">
      <c r="A11" s="544"/>
      <c r="B11" s="528"/>
      <c r="C11" s="528"/>
      <c r="D11" s="20" t="s">
        <v>307</v>
      </c>
      <c r="E11" s="22" t="s">
        <v>196</v>
      </c>
      <c r="F11" s="22" t="s">
        <v>308</v>
      </c>
      <c r="G11" s="23">
        <v>1</v>
      </c>
      <c r="H11" s="23">
        <v>0.8</v>
      </c>
      <c r="I11" s="24">
        <v>42826</v>
      </c>
      <c r="J11" s="24">
        <v>43100</v>
      </c>
      <c r="K11" s="148">
        <v>0</v>
      </c>
      <c r="L11" s="23">
        <v>0</v>
      </c>
      <c r="M11" s="26"/>
      <c r="N11" s="20"/>
      <c r="O11" s="20"/>
      <c r="P11" s="560"/>
      <c r="Q11" s="609"/>
      <c r="R11" s="149"/>
      <c r="S11" s="26"/>
      <c r="T11" s="20"/>
      <c r="U11" s="22"/>
      <c r="V11" s="129"/>
      <c r="W11" s="130"/>
    </row>
    <row r="12" spans="1:23" ht="56.45" customHeight="1" x14ac:dyDescent="0.25">
      <c r="A12" s="545" t="s">
        <v>309</v>
      </c>
      <c r="B12" s="548" t="s">
        <v>310</v>
      </c>
      <c r="C12" s="549">
        <v>0.5</v>
      </c>
      <c r="D12" s="20" t="s">
        <v>311</v>
      </c>
      <c r="E12" s="22" t="s">
        <v>196</v>
      </c>
      <c r="F12" s="22" t="s">
        <v>312</v>
      </c>
      <c r="G12" s="22">
        <v>1</v>
      </c>
      <c r="H12" s="23">
        <v>0.2</v>
      </c>
      <c r="I12" s="24">
        <v>42736</v>
      </c>
      <c r="J12" s="24">
        <v>42824</v>
      </c>
      <c r="K12" s="148">
        <v>0</v>
      </c>
      <c r="L12" s="23">
        <v>0.5</v>
      </c>
      <c r="M12" s="34" t="s">
        <v>431</v>
      </c>
      <c r="N12" s="20"/>
      <c r="O12" s="20"/>
      <c r="P12" s="559">
        <f>+L12*H12+L13*H13</f>
        <v>0.1</v>
      </c>
      <c r="Q12" s="535">
        <f>+P12*C12+P14*C14</f>
        <v>0.15000000000000002</v>
      </c>
      <c r="R12" s="149"/>
      <c r="S12" s="26"/>
      <c r="T12" s="20"/>
      <c r="U12" s="22"/>
      <c r="V12" s="129"/>
      <c r="W12" s="130"/>
    </row>
    <row r="13" spans="1:23" ht="36.75" customHeight="1" x14ac:dyDescent="0.25">
      <c r="A13" s="543"/>
      <c r="B13" s="528"/>
      <c r="C13" s="528"/>
      <c r="D13" s="20" t="s">
        <v>313</v>
      </c>
      <c r="E13" s="22" t="s">
        <v>196</v>
      </c>
      <c r="F13" s="22" t="s">
        <v>314</v>
      </c>
      <c r="G13" s="22">
        <v>1</v>
      </c>
      <c r="H13" s="23">
        <v>0.8</v>
      </c>
      <c r="I13" s="24">
        <v>42826</v>
      </c>
      <c r="J13" s="24">
        <v>43100</v>
      </c>
      <c r="K13" s="148">
        <v>0</v>
      </c>
      <c r="L13" s="23"/>
      <c r="M13" s="26"/>
      <c r="N13" s="20"/>
      <c r="O13" s="20"/>
      <c r="P13" s="560"/>
      <c r="Q13" s="608"/>
      <c r="R13" s="149"/>
      <c r="S13" s="26"/>
      <c r="T13" s="20"/>
      <c r="U13" s="22"/>
      <c r="V13" s="129"/>
      <c r="W13" s="130"/>
    </row>
    <row r="14" spans="1:23" ht="107.45" customHeight="1" thickBot="1" x14ac:dyDescent="0.3">
      <c r="A14" s="550"/>
      <c r="B14" s="105" t="s">
        <v>315</v>
      </c>
      <c r="C14" s="45">
        <v>0.5</v>
      </c>
      <c r="D14" s="105" t="s">
        <v>316</v>
      </c>
      <c r="E14" s="44" t="s">
        <v>196</v>
      </c>
      <c r="F14" s="44" t="s">
        <v>317</v>
      </c>
      <c r="G14" s="44">
        <v>1</v>
      </c>
      <c r="H14" s="48">
        <v>1</v>
      </c>
      <c r="I14" s="49">
        <v>42736</v>
      </c>
      <c r="J14" s="49">
        <v>43100</v>
      </c>
      <c r="K14" s="150">
        <v>0</v>
      </c>
      <c r="L14" s="45">
        <v>0.2</v>
      </c>
      <c r="M14" s="139" t="s">
        <v>432</v>
      </c>
      <c r="N14" s="46"/>
      <c r="O14" s="46"/>
      <c r="P14" s="45">
        <f>+L14*H14</f>
        <v>0.2</v>
      </c>
      <c r="Q14" s="610"/>
      <c r="R14" s="151"/>
      <c r="S14" s="51"/>
      <c r="T14" s="46"/>
      <c r="U14" s="44"/>
      <c r="V14" s="131"/>
      <c r="W14" s="152"/>
    </row>
    <row r="15" spans="1:23" ht="14.25" customHeight="1" thickBot="1" x14ac:dyDescent="0.3">
      <c r="A15" s="132"/>
      <c r="B15" s="55"/>
      <c r="C15" s="55"/>
      <c r="D15" s="133"/>
      <c r="E15" s="55"/>
      <c r="F15" s="134"/>
      <c r="G15" s="134"/>
      <c r="H15" s="135"/>
      <c r="I15" s="55"/>
      <c r="J15" s="136"/>
      <c r="K15" s="137"/>
      <c r="L15" s="133"/>
      <c r="M15" s="138"/>
      <c r="N15" s="133"/>
      <c r="O15" s="133"/>
      <c r="P15" s="133"/>
      <c r="Q15" s="133"/>
      <c r="R15" s="1"/>
      <c r="S15" s="1"/>
      <c r="T15" s="1"/>
      <c r="U15" s="1"/>
      <c r="V15" s="1"/>
      <c r="W15" s="1"/>
    </row>
    <row r="16" spans="1:23" ht="14.25" customHeight="1" x14ac:dyDescent="0.25">
      <c r="A16" s="119" t="s">
        <v>98</v>
      </c>
      <c r="B16" s="120"/>
      <c r="C16" s="121"/>
      <c r="D16" s="122"/>
      <c r="E16" s="121"/>
      <c r="F16" s="121"/>
      <c r="G16" s="121"/>
      <c r="H16" s="122"/>
      <c r="I16" s="121"/>
      <c r="J16" s="123"/>
      <c r="K16" s="124"/>
      <c r="L16" s="119" t="s">
        <v>318</v>
      </c>
      <c r="M16" s="125"/>
      <c r="N16" s="120"/>
      <c r="O16" s="120"/>
      <c r="P16" s="120"/>
      <c r="Q16" s="126"/>
      <c r="R16" s="1"/>
      <c r="S16" s="1"/>
      <c r="T16" s="1"/>
      <c r="U16" s="1"/>
      <c r="V16" s="1"/>
      <c r="W16" s="1"/>
    </row>
    <row r="17" spans="1:23" ht="14.25" customHeight="1" x14ac:dyDescent="0.25">
      <c r="A17" s="62" t="s">
        <v>100</v>
      </c>
      <c r="B17" s="56"/>
      <c r="C17" s="56"/>
      <c r="D17" s="57"/>
      <c r="E17" s="56"/>
      <c r="F17" s="56"/>
      <c r="G17" s="56"/>
      <c r="H17" s="57"/>
      <c r="I17" s="56"/>
      <c r="J17" s="58"/>
      <c r="K17" s="59"/>
      <c r="L17" s="63" t="s">
        <v>319</v>
      </c>
      <c r="M17" s="64"/>
      <c r="N17" s="65"/>
      <c r="O17" s="65"/>
      <c r="P17" s="65"/>
      <c r="Q17" s="66"/>
      <c r="R17" s="1"/>
      <c r="S17" s="1"/>
      <c r="T17" s="1"/>
      <c r="U17" s="1"/>
      <c r="V17" s="1"/>
      <c r="W17" s="1"/>
    </row>
    <row r="18" spans="1:23" ht="14.25" customHeight="1" x14ac:dyDescent="0.25">
      <c r="A18" s="67"/>
      <c r="B18" s="56"/>
      <c r="C18" s="56"/>
      <c r="D18" s="57"/>
      <c r="E18" s="56"/>
      <c r="F18" s="56"/>
      <c r="G18" s="56"/>
      <c r="H18" s="57"/>
      <c r="I18" s="56"/>
      <c r="J18" s="58"/>
      <c r="K18" s="59"/>
      <c r="L18" s="63" t="s">
        <v>320</v>
      </c>
      <c r="M18" s="64"/>
      <c r="N18" s="65"/>
      <c r="O18" s="65"/>
      <c r="P18" s="65"/>
      <c r="Q18" s="66"/>
      <c r="R18" s="1"/>
      <c r="S18" s="1"/>
      <c r="T18" s="1"/>
      <c r="U18" s="1"/>
      <c r="V18" s="1"/>
      <c r="W18" s="1"/>
    </row>
    <row r="19" spans="1:23" ht="14.25" customHeight="1" x14ac:dyDescent="0.25">
      <c r="A19" s="68"/>
      <c r="B19" s="69"/>
      <c r="C19" s="70"/>
      <c r="D19" s="71"/>
      <c r="E19" s="70"/>
      <c r="F19" s="70"/>
      <c r="G19" s="70"/>
      <c r="H19" s="71"/>
      <c r="I19" s="70"/>
      <c r="J19" s="72"/>
      <c r="K19" s="73"/>
      <c r="L19" s="74" t="s">
        <v>321</v>
      </c>
      <c r="M19" s="75"/>
      <c r="N19" s="69"/>
      <c r="O19" s="69"/>
      <c r="P19" s="69"/>
      <c r="Q19" s="76"/>
      <c r="R19" s="1"/>
      <c r="S19" s="1"/>
      <c r="T19" s="1"/>
      <c r="U19" s="1"/>
      <c r="V19" s="1"/>
      <c r="W19" s="1"/>
    </row>
    <row r="20" spans="1:23" ht="14.25" customHeight="1" x14ac:dyDescent="0.25">
      <c r="A20" s="1"/>
      <c r="B20" s="1"/>
      <c r="C20" s="1"/>
      <c r="D20" s="1"/>
      <c r="E20" s="1"/>
      <c r="F20" s="2"/>
      <c r="G20" s="1"/>
      <c r="H20" s="1"/>
      <c r="I20" s="3"/>
      <c r="J20" s="3"/>
      <c r="K20" s="4"/>
      <c r="M20" s="1"/>
      <c r="N20" s="1"/>
      <c r="O20" s="1"/>
      <c r="R20" s="1"/>
      <c r="S20" s="1"/>
      <c r="T20" s="1"/>
      <c r="U20" s="1"/>
      <c r="V20" s="1"/>
      <c r="W20" s="1"/>
    </row>
    <row r="21" spans="1:23" ht="14.25" customHeight="1" x14ac:dyDescent="0.25">
      <c r="A21" s="1"/>
      <c r="B21" s="1"/>
      <c r="C21" s="1"/>
      <c r="D21" s="1"/>
      <c r="E21" s="1"/>
      <c r="F21" s="2"/>
      <c r="G21" s="1"/>
      <c r="H21" s="1"/>
      <c r="I21" s="3"/>
      <c r="J21" s="3"/>
      <c r="K21" s="4"/>
      <c r="M21" s="1"/>
      <c r="N21" s="1"/>
      <c r="O21" s="1"/>
      <c r="R21" s="1"/>
      <c r="S21" s="1"/>
      <c r="T21" s="1"/>
      <c r="U21" s="1"/>
      <c r="V21" s="1"/>
      <c r="W21" s="1"/>
    </row>
    <row r="22" spans="1:23" ht="14.25" customHeight="1" x14ac:dyDescent="0.25">
      <c r="A22" s="1"/>
      <c r="B22" s="1"/>
      <c r="C22" s="1"/>
      <c r="D22" s="1"/>
      <c r="E22" s="1"/>
      <c r="F22" s="2"/>
      <c r="G22" s="1"/>
      <c r="H22" s="1"/>
      <c r="I22" s="3"/>
      <c r="J22" s="3"/>
      <c r="K22" s="4"/>
      <c r="M22" s="1"/>
      <c r="N22" s="1"/>
      <c r="O22" s="1"/>
      <c r="R22" s="1"/>
      <c r="S22" s="1"/>
      <c r="T22" s="1"/>
      <c r="U22" s="1"/>
      <c r="V22" s="1"/>
      <c r="W22" s="1"/>
    </row>
    <row r="23" spans="1:23" ht="14.25" customHeight="1" x14ac:dyDescent="0.25">
      <c r="A23" s="1"/>
      <c r="B23" s="1"/>
      <c r="C23" s="1"/>
      <c r="D23" s="1"/>
      <c r="E23" s="1"/>
      <c r="F23" s="2"/>
      <c r="G23" s="1"/>
      <c r="H23" s="1"/>
      <c r="I23" s="3"/>
      <c r="J23" s="3"/>
      <c r="K23" s="4"/>
      <c r="M23" s="1"/>
      <c r="N23" s="1"/>
      <c r="O23" s="1"/>
      <c r="R23" s="1"/>
      <c r="S23" s="1"/>
      <c r="T23" s="1"/>
      <c r="U23" s="1"/>
      <c r="V23" s="1"/>
      <c r="W23" s="1"/>
    </row>
    <row r="24" spans="1:23" ht="14.25" customHeight="1" x14ac:dyDescent="0.25">
      <c r="A24" s="1"/>
      <c r="B24" s="1"/>
      <c r="C24" s="1"/>
      <c r="D24" s="1"/>
      <c r="E24" s="1"/>
      <c r="F24" s="2"/>
      <c r="G24" s="1"/>
      <c r="H24" s="1"/>
      <c r="I24" s="3"/>
      <c r="J24" s="3"/>
      <c r="K24" s="4"/>
      <c r="M24" s="1"/>
      <c r="N24" s="1"/>
      <c r="O24" s="1"/>
      <c r="R24" s="1"/>
      <c r="S24" s="1"/>
      <c r="T24" s="1"/>
      <c r="U24" s="1"/>
      <c r="V24" s="1"/>
      <c r="W24" s="1"/>
    </row>
    <row r="25" spans="1:23" ht="14.25" customHeight="1" x14ac:dyDescent="0.25">
      <c r="A25" s="1"/>
      <c r="B25" s="1"/>
      <c r="C25" s="1"/>
      <c r="D25" s="1"/>
      <c r="E25" s="1"/>
      <c r="F25" s="2"/>
      <c r="G25" s="1"/>
      <c r="H25" s="1"/>
      <c r="I25" s="3"/>
      <c r="J25" s="3"/>
      <c r="K25" s="4"/>
      <c r="M25" s="1"/>
      <c r="N25" s="1"/>
      <c r="O25" s="1"/>
      <c r="R25" s="1"/>
      <c r="S25" s="1"/>
      <c r="T25" s="1"/>
      <c r="U25" s="1"/>
      <c r="V25" s="1"/>
      <c r="W25" s="1"/>
    </row>
    <row r="26" spans="1:23" ht="14.25" customHeight="1" x14ac:dyDescent="0.25">
      <c r="A26" s="1"/>
      <c r="B26" s="1"/>
      <c r="C26" s="1"/>
      <c r="D26" s="1"/>
      <c r="E26" s="1"/>
      <c r="F26" s="2"/>
      <c r="G26" s="1"/>
      <c r="H26" s="1"/>
      <c r="I26" s="3"/>
      <c r="J26" s="3"/>
      <c r="K26" s="4"/>
      <c r="M26" s="1"/>
      <c r="N26" s="1"/>
      <c r="O26" s="1"/>
      <c r="R26" s="1"/>
      <c r="S26" s="1"/>
      <c r="T26" s="1"/>
      <c r="U26" s="1"/>
      <c r="V26" s="1"/>
      <c r="W26" s="1"/>
    </row>
    <row r="27" spans="1:23" ht="14.25" customHeight="1" x14ac:dyDescent="0.25">
      <c r="A27" s="1"/>
      <c r="B27" s="1"/>
      <c r="C27" s="1"/>
      <c r="D27" s="1"/>
      <c r="E27" s="1"/>
      <c r="F27" s="2"/>
      <c r="G27" s="1"/>
      <c r="H27" s="1"/>
      <c r="I27" s="3"/>
      <c r="J27" s="3"/>
      <c r="K27" s="4"/>
      <c r="M27" s="1"/>
      <c r="N27" s="1"/>
      <c r="O27" s="1"/>
      <c r="R27" s="1"/>
      <c r="S27" s="1"/>
      <c r="T27" s="1"/>
      <c r="U27" s="1"/>
      <c r="V27" s="1"/>
      <c r="W27" s="1"/>
    </row>
    <row r="28" spans="1:23" ht="14.25" customHeight="1" x14ac:dyDescent="0.25">
      <c r="A28" s="1"/>
      <c r="B28" s="1"/>
      <c r="C28" s="1"/>
      <c r="D28" s="1"/>
      <c r="E28" s="1"/>
      <c r="F28" s="2"/>
      <c r="G28" s="1"/>
      <c r="H28" s="1"/>
      <c r="I28" s="3"/>
      <c r="J28" s="3"/>
      <c r="K28" s="4"/>
      <c r="M28" s="1"/>
      <c r="N28" s="1"/>
      <c r="O28" s="1"/>
      <c r="R28" s="1"/>
      <c r="S28" s="1"/>
      <c r="T28" s="1"/>
      <c r="U28" s="1"/>
      <c r="V28" s="1"/>
      <c r="W28" s="1"/>
    </row>
    <row r="29" spans="1:23" ht="14.25" customHeight="1" x14ac:dyDescent="0.25">
      <c r="A29" s="1"/>
      <c r="B29" s="1"/>
      <c r="C29" s="1"/>
      <c r="D29" s="1"/>
      <c r="E29" s="1"/>
      <c r="F29" s="2"/>
      <c r="G29" s="1"/>
      <c r="H29" s="1"/>
      <c r="I29" s="3"/>
      <c r="J29" s="3"/>
      <c r="K29" s="4"/>
      <c r="M29" s="1"/>
      <c r="N29" s="1"/>
      <c r="O29" s="1"/>
      <c r="R29" s="1"/>
      <c r="S29" s="1"/>
      <c r="T29" s="1"/>
      <c r="U29" s="1"/>
      <c r="V29" s="1"/>
      <c r="W29" s="1"/>
    </row>
    <row r="30" spans="1:23" ht="14.25" customHeight="1" x14ac:dyDescent="0.25">
      <c r="A30" s="1"/>
      <c r="B30" s="1"/>
      <c r="C30" s="1"/>
      <c r="D30" s="1"/>
      <c r="E30" s="1"/>
      <c r="F30" s="2"/>
      <c r="G30" s="1"/>
      <c r="H30" s="1"/>
      <c r="I30" s="3"/>
      <c r="J30" s="3"/>
      <c r="K30" s="4"/>
      <c r="M30" s="1"/>
      <c r="N30" s="1"/>
      <c r="O30" s="1"/>
      <c r="R30" s="1"/>
      <c r="S30" s="1"/>
      <c r="T30" s="1"/>
      <c r="U30" s="1"/>
      <c r="V30" s="1"/>
      <c r="W30" s="1"/>
    </row>
    <row r="31" spans="1:23" ht="14.25" customHeight="1" x14ac:dyDescent="0.25">
      <c r="A31" s="1"/>
      <c r="B31" s="1"/>
      <c r="C31" s="1"/>
      <c r="D31" s="1"/>
      <c r="E31" s="1"/>
      <c r="F31" s="2"/>
      <c r="G31" s="1"/>
      <c r="H31" s="1"/>
      <c r="I31" s="3"/>
      <c r="J31" s="3"/>
      <c r="K31" s="4"/>
      <c r="M31" s="1"/>
      <c r="N31" s="1"/>
      <c r="O31" s="1"/>
      <c r="R31" s="1"/>
      <c r="S31" s="1"/>
      <c r="T31" s="1"/>
      <c r="U31" s="1"/>
      <c r="V31" s="1"/>
      <c r="W31" s="1"/>
    </row>
    <row r="32" spans="1:23" ht="14.25" customHeight="1" x14ac:dyDescent="0.25">
      <c r="A32" s="1"/>
      <c r="B32" s="1"/>
      <c r="C32" s="1"/>
      <c r="D32" s="1"/>
      <c r="E32" s="1"/>
      <c r="F32" s="2"/>
      <c r="G32" s="1"/>
      <c r="H32" s="1"/>
      <c r="I32" s="3"/>
      <c r="J32" s="3"/>
      <c r="K32" s="4"/>
      <c r="M32" s="1"/>
      <c r="N32" s="1"/>
      <c r="O32" s="1"/>
      <c r="R32" s="1"/>
      <c r="S32" s="1"/>
      <c r="T32" s="1"/>
      <c r="U32" s="1"/>
      <c r="V32" s="1"/>
      <c r="W32" s="1"/>
    </row>
    <row r="33" spans="1:23" ht="14.25" customHeight="1" x14ac:dyDescent="0.25">
      <c r="A33" s="1"/>
      <c r="B33" s="1"/>
      <c r="C33" s="1"/>
      <c r="D33" s="1"/>
      <c r="E33" s="1"/>
      <c r="F33" s="2"/>
      <c r="G33" s="1"/>
      <c r="H33" s="1"/>
      <c r="I33" s="3"/>
      <c r="J33" s="3"/>
      <c r="K33" s="4"/>
      <c r="M33" s="1"/>
      <c r="N33" s="1"/>
      <c r="O33" s="1"/>
      <c r="R33" s="1"/>
      <c r="S33" s="1"/>
      <c r="T33" s="1"/>
      <c r="U33" s="1"/>
      <c r="V33" s="1"/>
      <c r="W33" s="1"/>
    </row>
    <row r="34" spans="1:23" ht="14.25" customHeight="1" x14ac:dyDescent="0.25">
      <c r="A34" s="1"/>
      <c r="B34" s="1"/>
      <c r="C34" s="1"/>
      <c r="D34" s="1"/>
      <c r="E34" s="1"/>
      <c r="F34" s="2"/>
      <c r="G34" s="1"/>
      <c r="H34" s="1"/>
      <c r="I34" s="3"/>
      <c r="J34" s="3"/>
      <c r="K34" s="4"/>
      <c r="M34" s="1"/>
      <c r="N34" s="1"/>
      <c r="O34" s="1"/>
      <c r="R34" s="1"/>
      <c r="S34" s="1"/>
      <c r="T34" s="1"/>
      <c r="U34" s="1"/>
      <c r="V34" s="1"/>
      <c r="W34" s="1"/>
    </row>
    <row r="35" spans="1:23" ht="14.25" customHeight="1" x14ac:dyDescent="0.25">
      <c r="A35" s="1"/>
      <c r="B35" s="1"/>
      <c r="C35" s="1"/>
      <c r="D35" s="1"/>
      <c r="E35" s="1"/>
      <c r="F35" s="2"/>
      <c r="G35" s="1"/>
      <c r="H35" s="1"/>
      <c r="I35" s="3"/>
      <c r="J35" s="3"/>
      <c r="K35" s="4"/>
      <c r="M35" s="1"/>
      <c r="N35" s="1"/>
      <c r="O35" s="1"/>
      <c r="R35" s="1"/>
      <c r="S35" s="1"/>
      <c r="T35" s="1"/>
      <c r="U35" s="1"/>
      <c r="V35" s="1"/>
      <c r="W35" s="1"/>
    </row>
    <row r="36" spans="1:23" ht="14.25" customHeight="1" x14ac:dyDescent="0.25">
      <c r="A36" s="1"/>
      <c r="B36" s="1"/>
      <c r="C36" s="1"/>
      <c r="D36" s="1"/>
      <c r="E36" s="1"/>
      <c r="F36" s="2"/>
      <c r="G36" s="1"/>
      <c r="H36" s="1"/>
      <c r="I36" s="3"/>
      <c r="J36" s="3"/>
      <c r="K36" s="4"/>
      <c r="M36" s="1"/>
      <c r="N36" s="1"/>
      <c r="O36" s="1"/>
      <c r="R36" s="1"/>
      <c r="S36" s="1"/>
      <c r="T36" s="1"/>
      <c r="U36" s="1"/>
      <c r="V36" s="1"/>
      <c r="W36" s="1"/>
    </row>
    <row r="37" spans="1:23" ht="14.25" customHeight="1" x14ac:dyDescent="0.25">
      <c r="A37" s="1"/>
      <c r="B37" s="1"/>
      <c r="C37" s="1"/>
      <c r="D37" s="1"/>
      <c r="E37" s="1"/>
      <c r="F37" s="2"/>
      <c r="G37" s="1"/>
      <c r="H37" s="1"/>
      <c r="I37" s="3"/>
      <c r="J37" s="3"/>
      <c r="K37" s="4"/>
      <c r="M37" s="1"/>
      <c r="N37" s="1"/>
      <c r="O37" s="1"/>
      <c r="R37" s="1"/>
      <c r="S37" s="1"/>
      <c r="T37" s="1"/>
      <c r="U37" s="1"/>
      <c r="V37" s="1"/>
      <c r="W37" s="1"/>
    </row>
    <row r="38" spans="1:23" ht="14.25" customHeight="1" x14ac:dyDescent="0.25">
      <c r="A38" s="1"/>
      <c r="B38" s="1"/>
      <c r="C38" s="1"/>
      <c r="D38" s="1"/>
      <c r="E38" s="1"/>
      <c r="F38" s="2"/>
      <c r="G38" s="1"/>
      <c r="H38" s="1"/>
      <c r="I38" s="3"/>
      <c r="J38" s="3"/>
      <c r="K38" s="4"/>
      <c r="M38" s="1"/>
      <c r="N38" s="1"/>
      <c r="O38" s="1"/>
      <c r="R38" s="1"/>
      <c r="S38" s="1"/>
      <c r="T38" s="1"/>
      <c r="U38" s="1"/>
      <c r="V38" s="1"/>
      <c r="W38" s="1"/>
    </row>
    <row r="39" spans="1:23" ht="14.25" customHeight="1" x14ac:dyDescent="0.25">
      <c r="A39" s="1"/>
      <c r="B39" s="1"/>
      <c r="C39" s="1"/>
      <c r="D39" s="1"/>
      <c r="E39" s="1"/>
      <c r="F39" s="2"/>
      <c r="G39" s="1"/>
      <c r="H39" s="1"/>
      <c r="I39" s="3"/>
      <c r="J39" s="3"/>
      <c r="K39" s="4"/>
      <c r="M39" s="1"/>
      <c r="N39" s="1"/>
      <c r="O39" s="1"/>
      <c r="R39" s="1"/>
      <c r="S39" s="1"/>
      <c r="T39" s="1"/>
      <c r="U39" s="1"/>
      <c r="V39" s="1"/>
      <c r="W39" s="1"/>
    </row>
    <row r="40" spans="1:23" ht="14.25" customHeight="1" x14ac:dyDescent="0.25">
      <c r="A40" s="1"/>
      <c r="B40" s="1"/>
      <c r="C40" s="1"/>
      <c r="D40" s="1"/>
      <c r="E40" s="1"/>
      <c r="F40" s="2"/>
      <c r="G40" s="1"/>
      <c r="H40" s="1"/>
      <c r="I40" s="3"/>
      <c r="J40" s="3"/>
      <c r="K40" s="4"/>
      <c r="M40" s="1"/>
      <c r="N40" s="1"/>
      <c r="O40" s="1"/>
      <c r="R40" s="1"/>
      <c r="S40" s="1"/>
      <c r="T40" s="1"/>
      <c r="U40" s="1"/>
      <c r="V40" s="1"/>
      <c r="W40" s="1"/>
    </row>
    <row r="41" spans="1:23" ht="14.25" customHeight="1" x14ac:dyDescent="0.25">
      <c r="A41" s="1"/>
      <c r="B41" s="1"/>
      <c r="C41" s="1"/>
      <c r="D41" s="1"/>
      <c r="E41" s="1"/>
      <c r="F41" s="2"/>
      <c r="G41" s="1"/>
      <c r="H41" s="1"/>
      <c r="I41" s="3"/>
      <c r="J41" s="3"/>
      <c r="K41" s="4"/>
      <c r="M41" s="1"/>
      <c r="N41" s="1"/>
      <c r="O41" s="1"/>
      <c r="R41" s="1"/>
      <c r="S41" s="1"/>
      <c r="T41" s="1"/>
      <c r="U41" s="1"/>
      <c r="V41" s="1"/>
      <c r="W41" s="1"/>
    </row>
    <row r="42" spans="1:23" ht="14.25" customHeight="1" x14ac:dyDescent="0.25">
      <c r="A42" s="1"/>
      <c r="B42" s="1"/>
      <c r="C42" s="1"/>
      <c r="D42" s="1"/>
      <c r="E42" s="1"/>
      <c r="F42" s="2"/>
      <c r="G42" s="1"/>
      <c r="H42" s="1"/>
      <c r="I42" s="3"/>
      <c r="J42" s="3"/>
      <c r="K42" s="4"/>
      <c r="M42" s="1"/>
      <c r="N42" s="1"/>
      <c r="O42" s="1"/>
      <c r="R42" s="1"/>
      <c r="S42" s="1"/>
      <c r="T42" s="1"/>
      <c r="U42" s="1"/>
      <c r="V42" s="1"/>
      <c r="W42" s="1"/>
    </row>
    <row r="43" spans="1:23" ht="14.25" customHeight="1" x14ac:dyDescent="0.25">
      <c r="A43" s="1"/>
      <c r="B43" s="1"/>
      <c r="C43" s="1"/>
      <c r="D43" s="1"/>
      <c r="E43" s="1"/>
      <c r="F43" s="2"/>
      <c r="G43" s="1"/>
      <c r="H43" s="1"/>
      <c r="I43" s="3"/>
      <c r="J43" s="3"/>
      <c r="K43" s="4"/>
      <c r="M43" s="1"/>
      <c r="N43" s="1"/>
      <c r="O43" s="1"/>
      <c r="R43" s="1"/>
      <c r="S43" s="1"/>
      <c r="T43" s="1"/>
      <c r="U43" s="1"/>
      <c r="V43" s="1"/>
      <c r="W43" s="1"/>
    </row>
    <row r="44" spans="1:23" ht="14.25" customHeight="1" x14ac:dyDescent="0.25">
      <c r="A44" s="1"/>
      <c r="B44" s="1"/>
      <c r="C44" s="1"/>
      <c r="D44" s="1"/>
      <c r="E44" s="1"/>
      <c r="F44" s="2"/>
      <c r="G44" s="1"/>
      <c r="H44" s="1"/>
      <c r="I44" s="3"/>
      <c r="J44" s="3"/>
      <c r="K44" s="4"/>
      <c r="M44" s="1"/>
      <c r="N44" s="1"/>
      <c r="O44" s="1"/>
      <c r="R44" s="1"/>
      <c r="S44" s="1"/>
      <c r="T44" s="1"/>
      <c r="U44" s="1"/>
      <c r="V44" s="1"/>
      <c r="W44" s="1"/>
    </row>
    <row r="45" spans="1:23" ht="14.25" customHeight="1" x14ac:dyDescent="0.25">
      <c r="A45" s="1"/>
      <c r="B45" s="1"/>
      <c r="C45" s="1"/>
      <c r="D45" s="1"/>
      <c r="E45" s="1"/>
      <c r="F45" s="2"/>
      <c r="G45" s="1"/>
      <c r="H45" s="1"/>
      <c r="I45" s="3"/>
      <c r="J45" s="3"/>
      <c r="K45" s="4"/>
      <c r="M45" s="1"/>
      <c r="N45" s="1"/>
      <c r="O45" s="1"/>
      <c r="R45" s="1"/>
      <c r="S45" s="1"/>
      <c r="T45" s="1"/>
      <c r="U45" s="1"/>
      <c r="V45" s="1"/>
      <c r="W45" s="1"/>
    </row>
    <row r="46" spans="1:23" ht="14.25" customHeight="1" x14ac:dyDescent="0.25">
      <c r="A46" s="1"/>
      <c r="B46" s="1"/>
      <c r="C46" s="1"/>
      <c r="D46" s="1"/>
      <c r="E46" s="1"/>
      <c r="F46" s="2"/>
      <c r="G46" s="1"/>
      <c r="H46" s="1"/>
      <c r="I46" s="3"/>
      <c r="J46" s="3"/>
      <c r="K46" s="4"/>
      <c r="M46" s="1"/>
      <c r="N46" s="1"/>
      <c r="O46" s="1"/>
      <c r="R46" s="1"/>
      <c r="S46" s="1"/>
      <c r="T46" s="1"/>
      <c r="U46" s="1"/>
      <c r="V46" s="1"/>
      <c r="W46" s="1"/>
    </row>
    <row r="47" spans="1:23" ht="14.25" customHeight="1" x14ac:dyDescent="0.25">
      <c r="A47" s="1"/>
      <c r="B47" s="1"/>
      <c r="C47" s="1"/>
      <c r="D47" s="1"/>
      <c r="E47" s="1"/>
      <c r="F47" s="2"/>
      <c r="G47" s="1"/>
      <c r="H47" s="1"/>
      <c r="I47" s="3"/>
      <c r="J47" s="3"/>
      <c r="K47" s="4"/>
      <c r="M47" s="1"/>
      <c r="N47" s="1"/>
      <c r="O47" s="1"/>
      <c r="R47" s="1"/>
      <c r="S47" s="1"/>
      <c r="T47" s="1"/>
      <c r="U47" s="1"/>
      <c r="V47" s="1"/>
      <c r="W47" s="1"/>
    </row>
    <row r="48" spans="1:23" ht="14.25" customHeight="1" x14ac:dyDescent="0.25">
      <c r="A48" s="1"/>
      <c r="B48" s="1"/>
      <c r="C48" s="1"/>
      <c r="D48" s="1"/>
      <c r="E48" s="1"/>
      <c r="F48" s="2"/>
      <c r="G48" s="1"/>
      <c r="H48" s="1"/>
      <c r="I48" s="3"/>
      <c r="J48" s="3"/>
      <c r="K48" s="4"/>
      <c r="M48" s="1"/>
      <c r="N48" s="1"/>
      <c r="O48" s="1"/>
      <c r="R48" s="1"/>
      <c r="S48" s="1"/>
      <c r="T48" s="1"/>
      <c r="U48" s="1"/>
      <c r="V48" s="1"/>
      <c r="W48" s="1"/>
    </row>
    <row r="49" spans="1:23" ht="14.25" customHeight="1" x14ac:dyDescent="0.25">
      <c r="A49" s="1"/>
      <c r="B49" s="1"/>
      <c r="C49" s="1"/>
      <c r="D49" s="1"/>
      <c r="E49" s="1"/>
      <c r="F49" s="2"/>
      <c r="G49" s="1"/>
      <c r="H49" s="1"/>
      <c r="I49" s="3"/>
      <c r="J49" s="3"/>
      <c r="K49" s="4"/>
      <c r="M49" s="1"/>
      <c r="N49" s="1"/>
      <c r="O49" s="1"/>
      <c r="R49" s="1"/>
      <c r="S49" s="1"/>
      <c r="T49" s="1"/>
      <c r="U49" s="1"/>
      <c r="V49" s="1"/>
      <c r="W49" s="1"/>
    </row>
    <row r="50" spans="1:23" ht="14.25" customHeight="1" x14ac:dyDescent="0.25">
      <c r="A50" s="1"/>
      <c r="B50" s="1"/>
      <c r="C50" s="1"/>
      <c r="D50" s="1"/>
      <c r="E50" s="1"/>
      <c r="F50" s="2"/>
      <c r="G50" s="1"/>
      <c r="H50" s="1"/>
      <c r="I50" s="3"/>
      <c r="J50" s="3"/>
      <c r="K50" s="4"/>
      <c r="M50" s="1"/>
      <c r="N50" s="1"/>
      <c r="O50" s="1"/>
      <c r="R50" s="1"/>
      <c r="S50" s="1"/>
      <c r="T50" s="1"/>
      <c r="U50" s="1"/>
      <c r="V50" s="1"/>
      <c r="W50" s="1"/>
    </row>
    <row r="51" spans="1:23" ht="14.25" customHeight="1" x14ac:dyDescent="0.25">
      <c r="A51" s="1"/>
      <c r="B51" s="1"/>
      <c r="C51" s="1"/>
      <c r="D51" s="1"/>
      <c r="E51" s="1"/>
      <c r="F51" s="2"/>
      <c r="G51" s="1"/>
      <c r="H51" s="1"/>
      <c r="I51" s="3"/>
      <c r="J51" s="3"/>
      <c r="K51" s="4"/>
      <c r="M51" s="1"/>
      <c r="N51" s="1"/>
      <c r="O51" s="1"/>
      <c r="R51" s="1"/>
      <c r="S51" s="1"/>
      <c r="T51" s="1"/>
      <c r="U51" s="1"/>
      <c r="V51" s="1"/>
      <c r="W51" s="1"/>
    </row>
    <row r="52" spans="1:23" ht="14.25" customHeight="1" x14ac:dyDescent="0.25">
      <c r="A52" s="1"/>
      <c r="B52" s="1"/>
      <c r="C52" s="1"/>
      <c r="D52" s="1"/>
      <c r="E52" s="1"/>
      <c r="F52" s="2"/>
      <c r="G52" s="1"/>
      <c r="H52" s="1"/>
      <c r="I52" s="3"/>
      <c r="J52" s="3"/>
      <c r="K52" s="4"/>
      <c r="M52" s="1"/>
      <c r="N52" s="1"/>
      <c r="O52" s="1"/>
      <c r="R52" s="1"/>
      <c r="S52" s="1"/>
      <c r="T52" s="1"/>
      <c r="U52" s="1"/>
      <c r="V52" s="1"/>
      <c r="W52" s="1"/>
    </row>
    <row r="53" spans="1:23" ht="14.25" customHeight="1" x14ac:dyDescent="0.25">
      <c r="A53" s="1"/>
      <c r="B53" s="1"/>
      <c r="C53" s="1"/>
      <c r="D53" s="1"/>
      <c r="E53" s="1"/>
      <c r="F53" s="2"/>
      <c r="G53" s="1"/>
      <c r="H53" s="1"/>
      <c r="I53" s="3"/>
      <c r="J53" s="3"/>
      <c r="K53" s="4"/>
      <c r="M53" s="1"/>
      <c r="N53" s="1"/>
      <c r="O53" s="1"/>
      <c r="R53" s="1"/>
      <c r="S53" s="1"/>
      <c r="T53" s="1"/>
      <c r="U53" s="1"/>
      <c r="V53" s="1"/>
      <c r="W53" s="1"/>
    </row>
    <row r="54" spans="1:23" ht="14.25" customHeight="1" x14ac:dyDescent="0.25">
      <c r="A54" s="1"/>
      <c r="B54" s="1"/>
      <c r="C54" s="1"/>
      <c r="D54" s="1"/>
      <c r="E54" s="1"/>
      <c r="F54" s="2"/>
      <c r="G54" s="1"/>
      <c r="H54" s="1"/>
      <c r="I54" s="3"/>
      <c r="J54" s="3"/>
      <c r="K54" s="4"/>
      <c r="M54" s="1"/>
      <c r="N54" s="1"/>
      <c r="O54" s="1"/>
      <c r="R54" s="1"/>
      <c r="S54" s="1"/>
      <c r="T54" s="1"/>
      <c r="U54" s="1"/>
      <c r="V54" s="1"/>
      <c r="W54" s="1"/>
    </row>
    <row r="55" spans="1:23" ht="14.25" customHeight="1" x14ac:dyDescent="0.25">
      <c r="A55" s="1"/>
      <c r="B55" s="1"/>
      <c r="C55" s="1"/>
      <c r="D55" s="1"/>
      <c r="E55" s="1"/>
      <c r="F55" s="2"/>
      <c r="G55" s="1"/>
      <c r="H55" s="1"/>
      <c r="I55" s="3"/>
      <c r="J55" s="3"/>
      <c r="K55" s="4"/>
      <c r="M55" s="1"/>
      <c r="N55" s="1"/>
      <c r="O55" s="1"/>
      <c r="R55" s="1"/>
      <c r="S55" s="1"/>
      <c r="T55" s="1"/>
      <c r="U55" s="1"/>
      <c r="V55" s="1"/>
      <c r="W55" s="1"/>
    </row>
    <row r="56" spans="1:23" ht="14.25" customHeight="1" x14ac:dyDescent="0.25">
      <c r="A56" s="1"/>
      <c r="B56" s="1"/>
      <c r="C56" s="1"/>
      <c r="D56" s="1"/>
      <c r="E56" s="1"/>
      <c r="F56" s="2"/>
      <c r="G56" s="1"/>
      <c r="H56" s="1"/>
      <c r="I56" s="3"/>
      <c r="J56" s="3"/>
      <c r="K56" s="4"/>
      <c r="M56" s="1"/>
      <c r="N56" s="1"/>
      <c r="O56" s="1"/>
      <c r="R56" s="1"/>
      <c r="S56" s="1"/>
      <c r="T56" s="1"/>
      <c r="U56" s="1"/>
      <c r="V56" s="1"/>
      <c r="W56" s="1"/>
    </row>
    <row r="57" spans="1:23" ht="14.25" customHeight="1" x14ac:dyDescent="0.25">
      <c r="A57" s="1"/>
      <c r="B57" s="1"/>
      <c r="C57" s="1"/>
      <c r="D57" s="1"/>
      <c r="E57" s="1"/>
      <c r="F57" s="2"/>
      <c r="G57" s="1"/>
      <c r="H57" s="1"/>
      <c r="I57" s="3"/>
      <c r="J57" s="3"/>
      <c r="K57" s="4"/>
      <c r="M57" s="1"/>
      <c r="N57" s="1"/>
      <c r="O57" s="1"/>
      <c r="R57" s="1"/>
      <c r="S57" s="1"/>
      <c r="T57" s="1"/>
      <c r="U57" s="1"/>
      <c r="V57" s="1"/>
      <c r="W57" s="1"/>
    </row>
    <row r="58" spans="1:23" ht="14.25" customHeight="1" x14ac:dyDescent="0.25">
      <c r="A58" s="1"/>
      <c r="B58" s="1"/>
      <c r="C58" s="1"/>
      <c r="D58" s="1"/>
      <c r="E58" s="1"/>
      <c r="F58" s="2"/>
      <c r="G58" s="1"/>
      <c r="H58" s="1"/>
      <c r="I58" s="3"/>
      <c r="J58" s="3"/>
      <c r="K58" s="4"/>
      <c r="M58" s="1"/>
      <c r="N58" s="1"/>
      <c r="O58" s="1"/>
      <c r="R58" s="1"/>
      <c r="S58" s="1"/>
      <c r="T58" s="1"/>
      <c r="U58" s="1"/>
      <c r="V58" s="1"/>
      <c r="W58" s="1"/>
    </row>
    <row r="59" spans="1:23" ht="14.25" customHeight="1" x14ac:dyDescent="0.25">
      <c r="A59" s="1"/>
      <c r="B59" s="1"/>
      <c r="C59" s="1"/>
      <c r="D59" s="1"/>
      <c r="E59" s="1"/>
      <c r="F59" s="2"/>
      <c r="G59" s="1"/>
      <c r="H59" s="1"/>
      <c r="I59" s="3"/>
      <c r="J59" s="3"/>
      <c r="K59" s="4"/>
      <c r="M59" s="1"/>
      <c r="N59" s="1"/>
      <c r="O59" s="1"/>
      <c r="R59" s="1"/>
      <c r="S59" s="1"/>
      <c r="T59" s="1"/>
      <c r="U59" s="1"/>
      <c r="V59" s="1"/>
      <c r="W59" s="1"/>
    </row>
    <row r="60" spans="1:23" ht="14.25" customHeight="1" x14ac:dyDescent="0.25">
      <c r="A60" s="1"/>
      <c r="B60" s="1"/>
      <c r="C60" s="1"/>
      <c r="D60" s="1"/>
      <c r="E60" s="1"/>
      <c r="F60" s="2"/>
      <c r="G60" s="1"/>
      <c r="H60" s="1"/>
      <c r="I60" s="3"/>
      <c r="J60" s="3"/>
      <c r="K60" s="4"/>
      <c r="M60" s="1"/>
      <c r="N60" s="1"/>
      <c r="O60" s="1"/>
      <c r="R60" s="1"/>
      <c r="S60" s="1"/>
      <c r="T60" s="1"/>
      <c r="U60" s="1"/>
      <c r="V60" s="1"/>
      <c r="W60" s="1"/>
    </row>
    <row r="61" spans="1:23" ht="14.25" customHeight="1" x14ac:dyDescent="0.25">
      <c r="A61" s="1"/>
      <c r="B61" s="1"/>
      <c r="C61" s="1"/>
      <c r="D61" s="1"/>
      <c r="E61" s="1"/>
      <c r="F61" s="2"/>
      <c r="G61" s="1"/>
      <c r="H61" s="1"/>
      <c r="I61" s="3"/>
      <c r="J61" s="3"/>
      <c r="K61" s="4"/>
      <c r="M61" s="1"/>
      <c r="N61" s="1"/>
      <c r="O61" s="1"/>
      <c r="R61" s="1"/>
      <c r="S61" s="1"/>
      <c r="T61" s="1"/>
      <c r="U61" s="1"/>
      <c r="V61" s="1"/>
      <c r="W61" s="1"/>
    </row>
    <row r="62" spans="1:23" ht="14.25" customHeight="1" x14ac:dyDescent="0.25">
      <c r="A62" s="1"/>
      <c r="B62" s="1"/>
      <c r="C62" s="1"/>
      <c r="D62" s="1"/>
      <c r="E62" s="1"/>
      <c r="F62" s="2"/>
      <c r="G62" s="1"/>
      <c r="H62" s="1"/>
      <c r="I62" s="3"/>
      <c r="J62" s="3"/>
      <c r="K62" s="4"/>
      <c r="M62" s="1"/>
      <c r="N62" s="1"/>
      <c r="O62" s="1"/>
      <c r="R62" s="1"/>
      <c r="S62" s="1"/>
      <c r="T62" s="1"/>
      <c r="U62" s="1"/>
      <c r="V62" s="1"/>
      <c r="W62" s="1"/>
    </row>
    <row r="63" spans="1:23" ht="14.25" customHeight="1" x14ac:dyDescent="0.25">
      <c r="A63" s="1"/>
      <c r="B63" s="1"/>
      <c r="C63" s="1"/>
      <c r="D63" s="1"/>
      <c r="E63" s="1"/>
      <c r="F63" s="2"/>
      <c r="G63" s="1"/>
      <c r="H63" s="1"/>
      <c r="I63" s="3"/>
      <c r="J63" s="3"/>
      <c r="K63" s="4"/>
      <c r="M63" s="1"/>
      <c r="N63" s="1"/>
      <c r="O63" s="1"/>
      <c r="R63" s="1"/>
      <c r="S63" s="1"/>
      <c r="T63" s="1"/>
      <c r="U63" s="1"/>
      <c r="V63" s="1"/>
      <c r="W63" s="1"/>
    </row>
    <row r="64" spans="1:23" ht="14.25" customHeight="1" x14ac:dyDescent="0.25">
      <c r="A64" s="1"/>
      <c r="B64" s="1"/>
      <c r="C64" s="1"/>
      <c r="D64" s="1"/>
      <c r="E64" s="1"/>
      <c r="F64" s="2"/>
      <c r="G64" s="1"/>
      <c r="H64" s="1"/>
      <c r="I64" s="3"/>
      <c r="J64" s="3"/>
      <c r="K64" s="4"/>
      <c r="M64" s="1"/>
      <c r="N64" s="1"/>
      <c r="O64" s="1"/>
      <c r="R64" s="1"/>
      <c r="S64" s="1"/>
      <c r="T64" s="1"/>
      <c r="U64" s="1"/>
      <c r="V64" s="1"/>
      <c r="W64" s="1"/>
    </row>
    <row r="65" spans="1:23" ht="14.25" customHeight="1" x14ac:dyDescent="0.25">
      <c r="A65" s="1"/>
      <c r="B65" s="1"/>
      <c r="C65" s="1"/>
      <c r="D65" s="1"/>
      <c r="E65" s="1"/>
      <c r="F65" s="2"/>
      <c r="G65" s="1"/>
      <c r="H65" s="1"/>
      <c r="I65" s="3"/>
      <c r="J65" s="3"/>
      <c r="K65" s="4"/>
      <c r="M65" s="1"/>
      <c r="N65" s="1"/>
      <c r="O65" s="1"/>
      <c r="R65" s="1"/>
      <c r="S65" s="1"/>
      <c r="T65" s="1"/>
      <c r="U65" s="1"/>
      <c r="V65" s="1"/>
      <c r="W65" s="1"/>
    </row>
    <row r="66" spans="1:23" ht="14.25" customHeight="1" x14ac:dyDescent="0.25">
      <c r="A66" s="1"/>
      <c r="B66" s="1"/>
      <c r="C66" s="1"/>
      <c r="D66" s="1"/>
      <c r="E66" s="1"/>
      <c r="F66" s="2"/>
      <c r="G66" s="1"/>
      <c r="H66" s="1"/>
      <c r="I66" s="3"/>
      <c r="J66" s="3"/>
      <c r="K66" s="4"/>
      <c r="M66" s="1"/>
      <c r="N66" s="1"/>
      <c r="O66" s="1"/>
      <c r="R66" s="1"/>
      <c r="S66" s="1"/>
      <c r="T66" s="1"/>
      <c r="U66" s="1"/>
      <c r="V66" s="1"/>
      <c r="W66" s="1"/>
    </row>
    <row r="67" spans="1:23" ht="14.25" customHeight="1" x14ac:dyDescent="0.25">
      <c r="A67" s="1"/>
      <c r="B67" s="1"/>
      <c r="C67" s="1"/>
      <c r="D67" s="1"/>
      <c r="E67" s="1"/>
      <c r="F67" s="2"/>
      <c r="G67" s="1"/>
      <c r="H67" s="1"/>
      <c r="I67" s="3"/>
      <c r="J67" s="3"/>
      <c r="K67" s="4"/>
      <c r="M67" s="1"/>
      <c r="N67" s="1"/>
      <c r="O67" s="1"/>
      <c r="R67" s="1"/>
      <c r="S67" s="1"/>
      <c r="T67" s="1"/>
      <c r="U67" s="1"/>
      <c r="V67" s="1"/>
      <c r="W67" s="1"/>
    </row>
    <row r="68" spans="1:23" ht="14.25" customHeight="1" x14ac:dyDescent="0.25">
      <c r="A68" s="1"/>
      <c r="B68" s="1"/>
      <c r="C68" s="1"/>
      <c r="D68" s="1"/>
      <c r="E68" s="1"/>
      <c r="F68" s="2"/>
      <c r="G68" s="1"/>
      <c r="H68" s="1"/>
      <c r="I68" s="3"/>
      <c r="J68" s="3"/>
      <c r="K68" s="4"/>
      <c r="M68" s="1"/>
      <c r="N68" s="1"/>
      <c r="O68" s="1"/>
      <c r="R68" s="1"/>
      <c r="S68" s="1"/>
      <c r="T68" s="1"/>
      <c r="U68" s="1"/>
      <c r="V68" s="1"/>
      <c r="W68" s="1"/>
    </row>
    <row r="69" spans="1:23" ht="14.25" customHeight="1" x14ac:dyDescent="0.25">
      <c r="A69" s="1"/>
      <c r="B69" s="1"/>
      <c r="C69" s="1"/>
      <c r="D69" s="1"/>
      <c r="E69" s="1"/>
      <c r="F69" s="2"/>
      <c r="G69" s="1"/>
      <c r="H69" s="1"/>
      <c r="I69" s="3"/>
      <c r="J69" s="3"/>
      <c r="K69" s="4"/>
      <c r="M69" s="1"/>
      <c r="N69" s="1"/>
      <c r="O69" s="1"/>
      <c r="R69" s="1"/>
      <c r="S69" s="1"/>
      <c r="T69" s="1"/>
      <c r="U69" s="1"/>
      <c r="V69" s="1"/>
      <c r="W69" s="1"/>
    </row>
    <row r="70" spans="1:23" ht="14.25" customHeight="1" x14ac:dyDescent="0.25">
      <c r="A70" s="1"/>
      <c r="B70" s="1"/>
      <c r="C70" s="1"/>
      <c r="D70" s="1"/>
      <c r="E70" s="1"/>
      <c r="F70" s="2"/>
      <c r="G70" s="1"/>
      <c r="H70" s="1"/>
      <c r="I70" s="3"/>
      <c r="J70" s="3"/>
      <c r="K70" s="4"/>
      <c r="M70" s="1"/>
      <c r="N70" s="1"/>
      <c r="O70" s="1"/>
      <c r="R70" s="1"/>
      <c r="S70" s="1"/>
      <c r="T70" s="1"/>
      <c r="U70" s="1"/>
      <c r="V70" s="1"/>
      <c r="W70" s="1"/>
    </row>
    <row r="71" spans="1:23" ht="14.25" customHeight="1" x14ac:dyDescent="0.25">
      <c r="A71" s="1"/>
      <c r="B71" s="1"/>
      <c r="C71" s="1"/>
      <c r="D71" s="1"/>
      <c r="E71" s="1"/>
      <c r="F71" s="2"/>
      <c r="G71" s="1"/>
      <c r="H71" s="1"/>
      <c r="I71" s="3"/>
      <c r="J71" s="3"/>
      <c r="K71" s="4"/>
      <c r="M71" s="1"/>
      <c r="N71" s="1"/>
      <c r="O71" s="1"/>
      <c r="R71" s="1"/>
      <c r="S71" s="1"/>
      <c r="T71" s="1"/>
      <c r="U71" s="1"/>
      <c r="V71" s="1"/>
      <c r="W71" s="1"/>
    </row>
    <row r="72" spans="1:23" ht="14.25" customHeight="1" x14ac:dyDescent="0.25">
      <c r="A72" s="1"/>
      <c r="B72" s="1"/>
      <c r="C72" s="1"/>
      <c r="D72" s="1"/>
      <c r="E72" s="1"/>
      <c r="F72" s="2"/>
      <c r="G72" s="1"/>
      <c r="H72" s="1"/>
      <c r="I72" s="3"/>
      <c r="J72" s="3"/>
      <c r="K72" s="4"/>
      <c r="M72" s="1"/>
      <c r="N72" s="1"/>
      <c r="O72" s="1"/>
      <c r="R72" s="1"/>
      <c r="S72" s="1"/>
      <c r="T72" s="1"/>
      <c r="U72" s="1"/>
      <c r="V72" s="1"/>
      <c r="W72" s="1"/>
    </row>
    <row r="73" spans="1:23" ht="14.25" customHeight="1" x14ac:dyDescent="0.25">
      <c r="A73" s="1"/>
      <c r="B73" s="1"/>
      <c r="C73" s="1"/>
      <c r="D73" s="1"/>
      <c r="E73" s="1"/>
      <c r="F73" s="2"/>
      <c r="G73" s="1"/>
      <c r="H73" s="1"/>
      <c r="I73" s="3"/>
      <c r="J73" s="3"/>
      <c r="K73" s="4"/>
      <c r="M73" s="1"/>
      <c r="N73" s="1"/>
      <c r="O73" s="1"/>
      <c r="R73" s="1"/>
      <c r="S73" s="1"/>
      <c r="T73" s="1"/>
      <c r="U73" s="1"/>
      <c r="V73" s="1"/>
      <c r="W73" s="1"/>
    </row>
    <row r="74" spans="1:23" ht="14.25" customHeight="1" x14ac:dyDescent="0.25">
      <c r="A74" s="1"/>
      <c r="B74" s="1"/>
      <c r="C74" s="1"/>
      <c r="D74" s="1"/>
      <c r="E74" s="1"/>
      <c r="F74" s="2"/>
      <c r="G74" s="1"/>
      <c r="H74" s="1"/>
      <c r="I74" s="3"/>
      <c r="J74" s="3"/>
      <c r="K74" s="4"/>
      <c r="M74" s="1"/>
      <c r="N74" s="1"/>
      <c r="O74" s="1"/>
      <c r="R74" s="1"/>
      <c r="S74" s="1"/>
      <c r="T74" s="1"/>
      <c r="U74" s="1"/>
      <c r="V74" s="1"/>
      <c r="W74" s="1"/>
    </row>
    <row r="75" spans="1:23" ht="14.25" customHeight="1" x14ac:dyDescent="0.25">
      <c r="A75" s="1"/>
      <c r="B75" s="1"/>
      <c r="C75" s="1"/>
      <c r="D75" s="1"/>
      <c r="E75" s="1"/>
      <c r="F75" s="2"/>
      <c r="G75" s="1"/>
      <c r="H75" s="1"/>
      <c r="I75" s="3"/>
      <c r="J75" s="3"/>
      <c r="K75" s="4"/>
      <c r="M75" s="1"/>
      <c r="N75" s="1"/>
      <c r="O75" s="1"/>
      <c r="R75" s="1"/>
      <c r="S75" s="1"/>
      <c r="T75" s="1"/>
      <c r="U75" s="1"/>
      <c r="V75" s="1"/>
      <c r="W75" s="1"/>
    </row>
    <row r="76" spans="1:23" ht="14.25" customHeight="1" x14ac:dyDescent="0.25">
      <c r="A76" s="1"/>
      <c r="B76" s="1"/>
      <c r="C76" s="1"/>
      <c r="D76" s="1"/>
      <c r="E76" s="1"/>
      <c r="F76" s="2"/>
      <c r="G76" s="1"/>
      <c r="H76" s="1"/>
      <c r="I76" s="3"/>
      <c r="J76" s="3"/>
      <c r="K76" s="4"/>
      <c r="M76" s="1"/>
      <c r="N76" s="1"/>
      <c r="O76" s="1"/>
      <c r="R76" s="1"/>
      <c r="S76" s="1"/>
      <c r="T76" s="1"/>
      <c r="U76" s="1"/>
      <c r="V76" s="1"/>
      <c r="W76" s="1"/>
    </row>
    <row r="77" spans="1:23" ht="14.25" customHeight="1" x14ac:dyDescent="0.25">
      <c r="A77" s="1"/>
      <c r="B77" s="1"/>
      <c r="C77" s="1"/>
      <c r="D77" s="1"/>
      <c r="E77" s="1"/>
      <c r="F77" s="2"/>
      <c r="G77" s="1"/>
      <c r="H77" s="1"/>
      <c r="I77" s="3"/>
      <c r="J77" s="3"/>
      <c r="K77" s="4"/>
      <c r="M77" s="1"/>
      <c r="N77" s="1"/>
      <c r="O77" s="1"/>
      <c r="R77" s="1"/>
      <c r="S77" s="1"/>
      <c r="T77" s="1"/>
      <c r="U77" s="1"/>
      <c r="V77" s="1"/>
      <c r="W77" s="1"/>
    </row>
    <row r="78" spans="1:23" ht="14.25" customHeight="1" x14ac:dyDescent="0.25">
      <c r="A78" s="1"/>
      <c r="B78" s="1"/>
      <c r="C78" s="1"/>
      <c r="D78" s="1"/>
      <c r="E78" s="1"/>
      <c r="F78" s="2"/>
      <c r="G78" s="1"/>
      <c r="H78" s="1"/>
      <c r="I78" s="3"/>
      <c r="J78" s="3"/>
      <c r="K78" s="4"/>
      <c r="M78" s="1"/>
      <c r="N78" s="1"/>
      <c r="O78" s="1"/>
      <c r="R78" s="1"/>
      <c r="S78" s="1"/>
      <c r="T78" s="1"/>
      <c r="U78" s="1"/>
      <c r="V78" s="1"/>
      <c r="W78" s="1"/>
    </row>
    <row r="79" spans="1:23" ht="14.25" customHeight="1" x14ac:dyDescent="0.25">
      <c r="A79" s="1"/>
      <c r="B79" s="1"/>
      <c r="C79" s="1"/>
      <c r="D79" s="1"/>
      <c r="E79" s="1"/>
      <c r="F79" s="2"/>
      <c r="G79" s="1"/>
      <c r="H79" s="1"/>
      <c r="I79" s="3"/>
      <c r="J79" s="3"/>
      <c r="K79" s="4"/>
      <c r="M79" s="1"/>
      <c r="N79" s="1"/>
      <c r="O79" s="1"/>
      <c r="R79" s="1"/>
      <c r="S79" s="1"/>
      <c r="T79" s="1"/>
      <c r="U79" s="1"/>
      <c r="V79" s="1"/>
      <c r="W79" s="1"/>
    </row>
    <row r="80" spans="1:23" ht="14.25" customHeight="1" x14ac:dyDescent="0.25">
      <c r="A80" s="1"/>
      <c r="B80" s="1"/>
      <c r="C80" s="1"/>
      <c r="D80" s="1"/>
      <c r="E80" s="1"/>
      <c r="F80" s="2"/>
      <c r="G80" s="1"/>
      <c r="H80" s="1"/>
      <c r="I80" s="3"/>
      <c r="J80" s="3"/>
      <c r="K80" s="4"/>
      <c r="M80" s="1"/>
      <c r="N80" s="1"/>
      <c r="O80" s="1"/>
      <c r="R80" s="1"/>
      <c r="S80" s="1"/>
      <c r="T80" s="1"/>
      <c r="U80" s="1"/>
      <c r="V80" s="1"/>
      <c r="W80" s="1"/>
    </row>
    <row r="81" spans="1:23" ht="14.25" customHeight="1" x14ac:dyDescent="0.25">
      <c r="A81" s="1"/>
      <c r="B81" s="1"/>
      <c r="C81" s="1"/>
      <c r="D81" s="1"/>
      <c r="E81" s="1"/>
      <c r="F81" s="2"/>
      <c r="G81" s="1"/>
      <c r="H81" s="1"/>
      <c r="I81" s="3"/>
      <c r="J81" s="3"/>
      <c r="K81" s="4"/>
      <c r="M81" s="1"/>
      <c r="N81" s="1"/>
      <c r="O81" s="1"/>
      <c r="R81" s="1"/>
      <c r="S81" s="1"/>
      <c r="T81" s="1"/>
      <c r="U81" s="1"/>
      <c r="V81" s="1"/>
      <c r="W81" s="1"/>
    </row>
    <row r="82" spans="1:23" ht="14.25" customHeight="1" x14ac:dyDescent="0.25">
      <c r="A82" s="1"/>
      <c r="B82" s="1"/>
      <c r="C82" s="1"/>
      <c r="D82" s="1"/>
      <c r="E82" s="1"/>
      <c r="F82" s="2"/>
      <c r="G82" s="1"/>
      <c r="H82" s="1"/>
      <c r="I82" s="3"/>
      <c r="J82" s="3"/>
      <c r="K82" s="4"/>
      <c r="M82" s="1"/>
      <c r="N82" s="1"/>
      <c r="O82" s="1"/>
      <c r="R82" s="1"/>
      <c r="S82" s="1"/>
      <c r="T82" s="1"/>
      <c r="U82" s="1"/>
      <c r="V82" s="1"/>
      <c r="W82" s="1"/>
    </row>
    <row r="83" spans="1:23" ht="14.25" customHeight="1" x14ac:dyDescent="0.25">
      <c r="A83" s="1"/>
      <c r="B83" s="1"/>
      <c r="C83" s="1"/>
      <c r="D83" s="1"/>
      <c r="E83" s="1"/>
      <c r="F83" s="2"/>
      <c r="G83" s="1"/>
      <c r="H83" s="1"/>
      <c r="I83" s="3"/>
      <c r="J83" s="3"/>
      <c r="K83" s="4"/>
      <c r="M83" s="1"/>
      <c r="N83" s="1"/>
      <c r="O83" s="1"/>
      <c r="R83" s="1"/>
      <c r="S83" s="1"/>
      <c r="T83" s="1"/>
      <c r="U83" s="1"/>
      <c r="V83" s="1"/>
      <c r="W83" s="1"/>
    </row>
    <row r="84" spans="1:23" ht="14.25" customHeight="1" x14ac:dyDescent="0.25">
      <c r="A84" s="1"/>
      <c r="B84" s="1"/>
      <c r="C84" s="1"/>
      <c r="D84" s="1"/>
      <c r="E84" s="1"/>
      <c r="F84" s="2"/>
      <c r="G84" s="1"/>
      <c r="H84" s="1"/>
      <c r="I84" s="3"/>
      <c r="J84" s="3"/>
      <c r="K84" s="4"/>
      <c r="M84" s="1"/>
      <c r="N84" s="1"/>
      <c r="O84" s="1"/>
      <c r="R84" s="1"/>
      <c r="S84" s="1"/>
      <c r="T84" s="1"/>
      <c r="U84" s="1"/>
      <c r="V84" s="1"/>
      <c r="W84" s="1"/>
    </row>
    <row r="85" spans="1:23" ht="14.25" customHeight="1" x14ac:dyDescent="0.25">
      <c r="A85" s="1"/>
      <c r="B85" s="1"/>
      <c r="C85" s="1"/>
      <c r="D85" s="1"/>
      <c r="E85" s="1"/>
      <c r="F85" s="2"/>
      <c r="G85" s="1"/>
      <c r="H85" s="1"/>
      <c r="I85" s="3"/>
      <c r="J85" s="3"/>
      <c r="K85" s="4"/>
      <c r="M85" s="1"/>
      <c r="N85" s="1"/>
      <c r="O85" s="1"/>
      <c r="R85" s="1"/>
      <c r="S85" s="1"/>
      <c r="T85" s="1"/>
      <c r="U85" s="1"/>
      <c r="V85" s="1"/>
      <c r="W85" s="1"/>
    </row>
    <row r="86" spans="1:23" ht="14.25" customHeight="1" x14ac:dyDescent="0.25">
      <c r="A86" s="1"/>
      <c r="B86" s="1"/>
      <c r="C86" s="1"/>
      <c r="D86" s="1"/>
      <c r="E86" s="1"/>
      <c r="F86" s="2"/>
      <c r="G86" s="1"/>
      <c r="H86" s="1"/>
      <c r="I86" s="3"/>
      <c r="J86" s="3"/>
      <c r="K86" s="4"/>
      <c r="M86" s="1"/>
      <c r="N86" s="1"/>
      <c r="O86" s="1"/>
      <c r="R86" s="1"/>
      <c r="S86" s="1"/>
      <c r="T86" s="1"/>
      <c r="U86" s="1"/>
      <c r="V86" s="1"/>
      <c r="W86" s="1"/>
    </row>
    <row r="87" spans="1:23" ht="14.25" customHeight="1" x14ac:dyDescent="0.25">
      <c r="A87" s="1"/>
      <c r="B87" s="1"/>
      <c r="C87" s="1"/>
      <c r="D87" s="1"/>
      <c r="E87" s="1"/>
      <c r="F87" s="2"/>
      <c r="G87" s="1"/>
      <c r="H87" s="1"/>
      <c r="I87" s="3"/>
      <c r="J87" s="3"/>
      <c r="K87" s="4"/>
      <c r="M87" s="1"/>
      <c r="N87" s="1"/>
      <c r="O87" s="1"/>
      <c r="R87" s="1"/>
      <c r="S87" s="1"/>
      <c r="T87" s="1"/>
      <c r="U87" s="1"/>
      <c r="V87" s="1"/>
      <c r="W87" s="1"/>
    </row>
    <row r="88" spans="1:23" ht="14.25" customHeight="1" x14ac:dyDescent="0.25">
      <c r="A88" s="1"/>
      <c r="B88" s="1"/>
      <c r="C88" s="1"/>
      <c r="D88" s="1"/>
      <c r="E88" s="1"/>
      <c r="F88" s="2"/>
      <c r="G88" s="1"/>
      <c r="H88" s="1"/>
      <c r="I88" s="3"/>
      <c r="J88" s="3"/>
      <c r="K88" s="4"/>
      <c r="M88" s="1"/>
      <c r="N88" s="1"/>
      <c r="O88" s="1"/>
      <c r="R88" s="1"/>
      <c r="S88" s="1"/>
      <c r="T88" s="1"/>
      <c r="U88" s="1"/>
      <c r="V88" s="1"/>
      <c r="W88" s="1"/>
    </row>
    <row r="89" spans="1:23" ht="14.25" customHeight="1" x14ac:dyDescent="0.25">
      <c r="A89" s="1"/>
      <c r="B89" s="1"/>
      <c r="C89" s="1"/>
      <c r="D89" s="1"/>
      <c r="E89" s="1"/>
      <c r="F89" s="2"/>
      <c r="G89" s="1"/>
      <c r="H89" s="1"/>
      <c r="I89" s="3"/>
      <c r="J89" s="3"/>
      <c r="K89" s="4"/>
      <c r="M89" s="1"/>
      <c r="N89" s="1"/>
      <c r="O89" s="1"/>
      <c r="R89" s="1"/>
      <c r="S89" s="1"/>
      <c r="T89" s="1"/>
      <c r="U89" s="1"/>
      <c r="V89" s="1"/>
      <c r="W89" s="1"/>
    </row>
    <row r="90" spans="1:23" ht="14.25" customHeight="1" x14ac:dyDescent="0.25">
      <c r="A90" s="1"/>
      <c r="B90" s="1"/>
      <c r="C90" s="1"/>
      <c r="D90" s="1"/>
      <c r="E90" s="1"/>
      <c r="F90" s="2"/>
      <c r="G90" s="1"/>
      <c r="H90" s="1"/>
      <c r="I90" s="3"/>
      <c r="J90" s="3"/>
      <c r="K90" s="4"/>
      <c r="M90" s="1"/>
      <c r="N90" s="1"/>
      <c r="O90" s="1"/>
      <c r="R90" s="1"/>
      <c r="S90" s="1"/>
      <c r="T90" s="1"/>
      <c r="U90" s="1"/>
      <c r="V90" s="1"/>
      <c r="W90" s="1"/>
    </row>
    <row r="91" spans="1:23" ht="14.25" customHeight="1" x14ac:dyDescent="0.25">
      <c r="A91" s="1"/>
      <c r="B91" s="1"/>
      <c r="C91" s="1"/>
      <c r="D91" s="1"/>
      <c r="E91" s="1"/>
      <c r="F91" s="2"/>
      <c r="G91" s="1"/>
      <c r="H91" s="1"/>
      <c r="I91" s="3"/>
      <c r="J91" s="3"/>
      <c r="K91" s="4"/>
      <c r="M91" s="1"/>
      <c r="N91" s="1"/>
      <c r="O91" s="1"/>
      <c r="R91" s="1"/>
      <c r="S91" s="1"/>
      <c r="T91" s="1"/>
      <c r="U91" s="1"/>
      <c r="V91" s="1"/>
      <c r="W91" s="1"/>
    </row>
    <row r="92" spans="1:23" ht="14.25" customHeight="1" x14ac:dyDescent="0.25">
      <c r="A92" s="1"/>
      <c r="B92" s="1"/>
      <c r="C92" s="1"/>
      <c r="D92" s="1"/>
      <c r="E92" s="1"/>
      <c r="F92" s="2"/>
      <c r="G92" s="1"/>
      <c r="H92" s="1"/>
      <c r="I92" s="3"/>
      <c r="J92" s="3"/>
      <c r="K92" s="4"/>
      <c r="M92" s="1"/>
      <c r="N92" s="1"/>
      <c r="O92" s="1"/>
      <c r="R92" s="1"/>
      <c r="S92" s="1"/>
      <c r="T92" s="1"/>
      <c r="U92" s="1"/>
      <c r="V92" s="1"/>
      <c r="W92" s="1"/>
    </row>
    <row r="93" spans="1:23" ht="14.25" customHeight="1" x14ac:dyDescent="0.25">
      <c r="A93" s="1"/>
      <c r="B93" s="1"/>
      <c r="C93" s="1"/>
      <c r="D93" s="1"/>
      <c r="E93" s="1"/>
      <c r="F93" s="2"/>
      <c r="G93" s="1"/>
      <c r="H93" s="1"/>
      <c r="I93" s="3"/>
      <c r="J93" s="3"/>
      <c r="K93" s="4"/>
      <c r="M93" s="1"/>
      <c r="N93" s="1"/>
      <c r="O93" s="1"/>
      <c r="R93" s="1"/>
      <c r="S93" s="1"/>
      <c r="T93" s="1"/>
      <c r="U93" s="1"/>
      <c r="V93" s="1"/>
      <c r="W93" s="1"/>
    </row>
    <row r="94" spans="1:23" ht="14.25" customHeight="1" x14ac:dyDescent="0.25">
      <c r="A94" s="1"/>
      <c r="B94" s="1"/>
      <c r="C94" s="1"/>
      <c r="D94" s="1"/>
      <c r="E94" s="1"/>
      <c r="F94" s="2"/>
      <c r="G94" s="1"/>
      <c r="H94" s="1"/>
      <c r="I94" s="3"/>
      <c r="J94" s="3"/>
      <c r="K94" s="4"/>
      <c r="M94" s="1"/>
      <c r="N94" s="1"/>
      <c r="O94" s="1"/>
      <c r="R94" s="1"/>
      <c r="S94" s="1"/>
      <c r="T94" s="1"/>
      <c r="U94" s="1"/>
      <c r="V94" s="1"/>
      <c r="W94" s="1"/>
    </row>
    <row r="95" spans="1:23" ht="14.25" customHeight="1" x14ac:dyDescent="0.25">
      <c r="A95" s="1"/>
      <c r="B95" s="1"/>
      <c r="C95" s="1"/>
      <c r="D95" s="1"/>
      <c r="E95" s="1"/>
      <c r="F95" s="2"/>
      <c r="G95" s="1"/>
      <c r="H95" s="1"/>
      <c r="I95" s="3"/>
      <c r="J95" s="3"/>
      <c r="K95" s="4"/>
      <c r="M95" s="1"/>
      <c r="N95" s="1"/>
      <c r="O95" s="1"/>
      <c r="R95" s="1"/>
      <c r="S95" s="1"/>
      <c r="T95" s="1"/>
      <c r="U95" s="1"/>
      <c r="V95" s="1"/>
      <c r="W95" s="1"/>
    </row>
    <row r="96" spans="1:23" ht="14.25" customHeight="1" x14ac:dyDescent="0.25">
      <c r="A96" s="1"/>
      <c r="B96" s="1"/>
      <c r="C96" s="1"/>
      <c r="D96" s="1"/>
      <c r="E96" s="1"/>
      <c r="F96" s="2"/>
      <c r="G96" s="1"/>
      <c r="H96" s="1"/>
      <c r="I96" s="3"/>
      <c r="J96" s="3"/>
      <c r="K96" s="4"/>
      <c r="M96" s="1"/>
      <c r="N96" s="1"/>
      <c r="O96" s="1"/>
      <c r="R96" s="1"/>
      <c r="S96" s="1"/>
      <c r="T96" s="1"/>
      <c r="U96" s="1"/>
      <c r="V96" s="1"/>
      <c r="W96" s="1"/>
    </row>
    <row r="97" spans="1:23" ht="14.25" customHeight="1" x14ac:dyDescent="0.25">
      <c r="A97" s="1"/>
      <c r="B97" s="1"/>
      <c r="C97" s="1"/>
      <c r="D97" s="1"/>
      <c r="E97" s="1"/>
      <c r="F97" s="2"/>
      <c r="G97" s="1"/>
      <c r="H97" s="1"/>
      <c r="I97" s="3"/>
      <c r="J97" s="3"/>
      <c r="K97" s="4"/>
      <c r="M97" s="1"/>
      <c r="N97" s="1"/>
      <c r="O97" s="1"/>
      <c r="R97" s="1"/>
      <c r="S97" s="1"/>
      <c r="T97" s="1"/>
      <c r="U97" s="1"/>
      <c r="V97" s="1"/>
      <c r="W97" s="1"/>
    </row>
    <row r="98" spans="1:23" ht="14.25" customHeight="1" x14ac:dyDescent="0.25">
      <c r="A98" s="1"/>
      <c r="B98" s="1"/>
      <c r="C98" s="1"/>
      <c r="D98" s="1"/>
      <c r="E98" s="1"/>
      <c r="F98" s="2"/>
      <c r="G98" s="1"/>
      <c r="H98" s="1"/>
      <c r="I98" s="3"/>
      <c r="J98" s="3"/>
      <c r="K98" s="4"/>
      <c r="M98" s="1"/>
      <c r="N98" s="1"/>
      <c r="O98" s="1"/>
      <c r="R98" s="1"/>
      <c r="S98" s="1"/>
      <c r="T98" s="1"/>
      <c r="U98" s="1"/>
      <c r="V98" s="1"/>
      <c r="W98" s="1"/>
    </row>
    <row r="99" spans="1:23" ht="14.25" customHeight="1" x14ac:dyDescent="0.25">
      <c r="A99" s="1"/>
      <c r="B99" s="1"/>
      <c r="C99" s="1"/>
      <c r="D99" s="1"/>
      <c r="E99" s="1"/>
      <c r="F99" s="2"/>
      <c r="G99" s="1"/>
      <c r="H99" s="1"/>
      <c r="I99" s="3"/>
      <c r="J99" s="3"/>
      <c r="K99" s="4"/>
      <c r="M99" s="1"/>
      <c r="N99" s="1"/>
      <c r="O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R999" s="1"/>
      <c r="S999" s="1"/>
      <c r="T999" s="1"/>
      <c r="U999" s="1"/>
      <c r="V999" s="1"/>
      <c r="W999" s="1"/>
    </row>
    <row r="1000" spans="1:23" ht="14.25" customHeight="1" x14ac:dyDescent="0.25">
      <c r="A1000" s="1"/>
      <c r="B1000" s="1"/>
      <c r="C1000" s="1"/>
      <c r="D1000" s="1"/>
      <c r="E1000" s="1"/>
      <c r="F1000" s="2"/>
      <c r="G1000" s="1"/>
      <c r="H1000" s="1"/>
      <c r="I1000" s="3"/>
      <c r="J1000" s="3"/>
      <c r="K1000" s="4"/>
      <c r="M1000" s="1"/>
      <c r="N1000" s="1"/>
      <c r="O1000" s="1"/>
      <c r="R1000" s="1"/>
      <c r="S1000" s="1"/>
      <c r="T1000" s="1"/>
      <c r="U1000" s="1"/>
      <c r="V1000" s="1"/>
      <c r="W1000" s="1"/>
    </row>
  </sheetData>
  <autoFilter ref="A5:Q14"/>
  <mergeCells count="20">
    <mergeCell ref="Q6:Q11"/>
    <mergeCell ref="Q12:Q14"/>
    <mergeCell ref="D2:N2"/>
    <mergeCell ref="O2:Q2"/>
    <mergeCell ref="D4:E4"/>
    <mergeCell ref="A4:C4"/>
    <mergeCell ref="P6:P7"/>
    <mergeCell ref="P8:P9"/>
    <mergeCell ref="P10:P11"/>
    <mergeCell ref="P12:P13"/>
    <mergeCell ref="C12:C13"/>
    <mergeCell ref="B12:B13"/>
    <mergeCell ref="A12:A14"/>
    <mergeCell ref="A6:A11"/>
    <mergeCell ref="C6:C7"/>
    <mergeCell ref="C8:C9"/>
    <mergeCell ref="B8:B9"/>
    <mergeCell ref="C10:C11"/>
    <mergeCell ref="B10:B11"/>
    <mergeCell ref="B6:B7"/>
  </mergeCells>
  <pageMargins left="0.7" right="0.7" top="0.75" bottom="0.75" header="0.3" footer="0.3"/>
  <pageSetup scale="3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zoomScaleNormal="100" workbookViewId="0">
      <selection activeCell="D7" sqref="D7"/>
    </sheetView>
  </sheetViews>
  <sheetFormatPr baseColWidth="10" defaultColWidth="15.140625" defaultRowHeight="15" customHeight="1" x14ac:dyDescent="0.25"/>
  <cols>
    <col min="1" max="1" width="15.7109375" customWidth="1"/>
    <col min="2" max="2" width="17.28515625" customWidth="1"/>
    <col min="3" max="3" width="13.28515625" customWidth="1"/>
    <col min="4" max="4" width="22.28515625" customWidth="1"/>
    <col min="5" max="5" width="21.42578125" customWidth="1"/>
    <col min="6" max="6" width="20.7109375" customWidth="1"/>
    <col min="7" max="7" width="11.28515625" customWidth="1"/>
    <col min="8" max="8" width="12.140625" customWidth="1"/>
    <col min="9" max="9" width="8.7109375" customWidth="1"/>
    <col min="10" max="10" width="13" customWidth="1"/>
    <col min="11" max="11" width="13.7109375" customWidth="1"/>
    <col min="12" max="12" width="11.140625" customWidth="1"/>
    <col min="13" max="13" width="23.85546875" customWidth="1"/>
    <col min="14" max="14" width="15.28515625" customWidth="1"/>
    <col min="15" max="15" width="12" customWidth="1"/>
    <col min="16" max="16" width="15.42578125" customWidth="1"/>
    <col min="17" max="17" width="9.28515625" customWidth="1"/>
    <col min="18" max="18" width="9.7109375" hidden="1" customWidth="1"/>
    <col min="19" max="19" width="16.85546875" hidden="1" customWidth="1"/>
    <col min="20" max="20" width="15" hidden="1" customWidth="1"/>
    <col min="21" max="21" width="11.85546875" hidden="1" customWidth="1"/>
    <col min="22" max="23" width="15.140625" hidden="1" customWidth="1"/>
    <col min="24" max="26" width="9.28515625" customWidth="1"/>
  </cols>
  <sheetData>
    <row r="1" spans="1:23" ht="15.75" customHeight="1" x14ac:dyDescent="0.25">
      <c r="A1" s="1"/>
      <c r="B1" s="1"/>
      <c r="C1" s="1"/>
      <c r="D1" s="1"/>
      <c r="E1" s="1"/>
      <c r="F1" s="2"/>
      <c r="G1" s="1"/>
      <c r="H1" s="1"/>
      <c r="I1" s="3"/>
      <c r="J1" s="3"/>
      <c r="K1" s="4"/>
      <c r="M1" s="1"/>
      <c r="N1" s="1"/>
      <c r="O1" s="1"/>
      <c r="P1" s="1"/>
      <c r="R1" s="1"/>
      <c r="S1" s="1"/>
      <c r="T1" s="1"/>
      <c r="U1" s="1"/>
      <c r="V1" s="1"/>
      <c r="W1" s="1"/>
    </row>
    <row r="2" spans="1:23" ht="57" customHeight="1" x14ac:dyDescent="0.25">
      <c r="A2" s="5"/>
      <c r="B2" s="6"/>
      <c r="C2" s="7"/>
      <c r="D2" s="530" t="s">
        <v>0</v>
      </c>
      <c r="E2" s="531"/>
      <c r="F2" s="531"/>
      <c r="G2" s="531"/>
      <c r="H2" s="531"/>
      <c r="I2" s="531"/>
      <c r="J2" s="531"/>
      <c r="K2" s="531"/>
      <c r="L2" s="531"/>
      <c r="M2" s="531"/>
      <c r="N2" s="532"/>
      <c r="O2" s="530" t="s">
        <v>1</v>
      </c>
      <c r="P2" s="531"/>
      <c r="Q2" s="532"/>
      <c r="R2" s="1"/>
      <c r="S2" s="1"/>
      <c r="T2" s="1"/>
      <c r="U2" s="1"/>
      <c r="V2" s="1"/>
      <c r="W2" s="1"/>
    </row>
    <row r="3" spans="1:23" ht="14.25" customHeight="1" x14ac:dyDescent="0.25">
      <c r="A3" s="1"/>
      <c r="B3" s="1"/>
      <c r="C3" s="1"/>
      <c r="D3" s="1"/>
      <c r="E3" s="1"/>
      <c r="F3" s="2"/>
      <c r="G3" s="1"/>
      <c r="H3" s="1"/>
      <c r="I3" s="3"/>
      <c r="J3" s="3"/>
      <c r="K3" s="4"/>
      <c r="M3" s="1"/>
      <c r="N3" s="1"/>
      <c r="O3" s="1"/>
      <c r="P3" s="1"/>
      <c r="R3" s="1"/>
      <c r="S3" s="1"/>
      <c r="T3" s="1"/>
      <c r="U3" s="1"/>
      <c r="V3" s="1"/>
      <c r="W3" s="1"/>
    </row>
    <row r="4" spans="1:23" ht="15.75" customHeight="1" thickBot="1" x14ac:dyDescent="0.3">
      <c r="A4" s="611" t="s">
        <v>2</v>
      </c>
      <c r="B4" s="612"/>
      <c r="C4" s="547"/>
      <c r="D4" s="546" t="s">
        <v>441</v>
      </c>
      <c r="E4" s="547"/>
      <c r="F4" s="156"/>
      <c r="G4" s="157"/>
      <c r="H4" s="157"/>
      <c r="I4" s="3"/>
      <c r="J4" s="3"/>
      <c r="K4" s="4"/>
      <c r="M4" s="1"/>
      <c r="N4" s="1"/>
      <c r="O4" s="1"/>
      <c r="P4" s="1"/>
      <c r="R4" s="1"/>
      <c r="S4" s="1"/>
      <c r="T4" s="1"/>
      <c r="U4" s="1"/>
      <c r="V4" s="1"/>
      <c r="W4" s="1"/>
    </row>
    <row r="5" spans="1:23" ht="42" customHeight="1" thickBot="1" x14ac:dyDescent="0.3">
      <c r="A5" s="154" t="s">
        <v>3</v>
      </c>
      <c r="B5" s="155" t="s">
        <v>4</v>
      </c>
      <c r="C5" s="155" t="s">
        <v>5</v>
      </c>
      <c r="D5" s="155" t="s">
        <v>6</v>
      </c>
      <c r="E5" s="155" t="s">
        <v>7</v>
      </c>
      <c r="F5" s="155" t="s">
        <v>8</v>
      </c>
      <c r="G5" s="155" t="s">
        <v>9</v>
      </c>
      <c r="H5" s="155" t="s">
        <v>10</v>
      </c>
      <c r="I5" s="9" t="s">
        <v>11</v>
      </c>
      <c r="J5" s="9" t="s">
        <v>12</v>
      </c>
      <c r="K5" s="10" t="s">
        <v>13</v>
      </c>
      <c r="L5" s="8" t="s">
        <v>14</v>
      </c>
      <c r="M5" s="9" t="s">
        <v>15</v>
      </c>
      <c r="N5" s="9" t="s">
        <v>16</v>
      </c>
      <c r="O5" s="9" t="s">
        <v>17</v>
      </c>
      <c r="P5" s="9" t="s">
        <v>18</v>
      </c>
      <c r="Q5" s="11" t="s">
        <v>19</v>
      </c>
      <c r="R5" s="12" t="s">
        <v>14</v>
      </c>
      <c r="S5" s="9" t="s">
        <v>15</v>
      </c>
      <c r="T5" s="9" t="s">
        <v>16</v>
      </c>
      <c r="U5" s="9" t="s">
        <v>17</v>
      </c>
      <c r="V5" s="9" t="s">
        <v>18</v>
      </c>
      <c r="W5" s="11" t="s">
        <v>19</v>
      </c>
    </row>
    <row r="6" spans="1:23" ht="76.150000000000006" customHeight="1" x14ac:dyDescent="0.25">
      <c r="A6" s="594" t="s">
        <v>322</v>
      </c>
      <c r="B6" s="168" t="s">
        <v>323</v>
      </c>
      <c r="C6" s="169">
        <v>0.7</v>
      </c>
      <c r="D6" s="170" t="s">
        <v>324</v>
      </c>
      <c r="E6" s="168" t="s">
        <v>325</v>
      </c>
      <c r="F6" s="168" t="s">
        <v>326</v>
      </c>
      <c r="G6" s="171">
        <v>1</v>
      </c>
      <c r="H6" s="172">
        <v>1</v>
      </c>
      <c r="I6" s="173">
        <v>42739</v>
      </c>
      <c r="J6" s="173">
        <v>43099</v>
      </c>
      <c r="K6" s="174">
        <v>0</v>
      </c>
      <c r="L6" s="484">
        <f>25/88</f>
        <v>0.28409090909090912</v>
      </c>
      <c r="M6" s="175" t="s">
        <v>392</v>
      </c>
      <c r="N6" s="170"/>
      <c r="O6" s="168" t="s">
        <v>78</v>
      </c>
      <c r="P6" s="176">
        <f>+L6*G6</f>
        <v>0.28409090909090912</v>
      </c>
      <c r="Q6" s="613">
        <f>+P6*C6+P7*C7</f>
        <v>0.29886363636363639</v>
      </c>
      <c r="R6" s="149"/>
      <c r="S6" s="26"/>
      <c r="T6" s="20"/>
      <c r="U6" s="22"/>
      <c r="V6" s="129"/>
      <c r="W6" s="130"/>
    </row>
    <row r="7" spans="1:23" ht="87" customHeight="1" x14ac:dyDescent="0.25">
      <c r="A7" s="590"/>
      <c r="B7" s="158" t="s">
        <v>328</v>
      </c>
      <c r="C7" s="159">
        <v>0.3</v>
      </c>
      <c r="D7" s="166" t="s">
        <v>329</v>
      </c>
      <c r="E7" s="158" t="s">
        <v>330</v>
      </c>
      <c r="F7" s="158" t="s">
        <v>331</v>
      </c>
      <c r="G7" s="167">
        <v>6</v>
      </c>
      <c r="H7" s="161">
        <v>1</v>
      </c>
      <c r="I7" s="162">
        <v>42739</v>
      </c>
      <c r="J7" s="162">
        <v>43069</v>
      </c>
      <c r="K7" s="163">
        <v>0</v>
      </c>
      <c r="L7" s="483">
        <f>2/6</f>
        <v>0.33333333333333331</v>
      </c>
      <c r="M7" s="164" t="s">
        <v>393</v>
      </c>
      <c r="N7" s="160"/>
      <c r="O7" s="158" t="s">
        <v>78</v>
      </c>
      <c r="P7" s="165">
        <f t="shared" ref="P7:P8" si="0">+L7*H7</f>
        <v>0.33333333333333331</v>
      </c>
      <c r="Q7" s="599"/>
      <c r="R7" s="149"/>
      <c r="S7" s="26"/>
      <c r="T7" s="20"/>
      <c r="U7" s="22"/>
      <c r="V7" s="129"/>
      <c r="W7" s="130"/>
    </row>
    <row r="8" spans="1:23" ht="96.75" customHeight="1" thickBot="1" x14ac:dyDescent="0.3">
      <c r="A8" s="177" t="s">
        <v>332</v>
      </c>
      <c r="B8" s="178" t="s">
        <v>333</v>
      </c>
      <c r="C8" s="179">
        <v>1</v>
      </c>
      <c r="D8" s="180" t="s">
        <v>334</v>
      </c>
      <c r="E8" s="178" t="s">
        <v>330</v>
      </c>
      <c r="F8" s="178" t="s">
        <v>335</v>
      </c>
      <c r="G8" s="181">
        <v>1</v>
      </c>
      <c r="H8" s="182">
        <v>1</v>
      </c>
      <c r="I8" s="183">
        <v>42739</v>
      </c>
      <c r="J8" s="183">
        <v>43099</v>
      </c>
      <c r="K8" s="184">
        <v>0</v>
      </c>
      <c r="L8" s="179">
        <f>1/12</f>
        <v>8.3333333333333329E-2</v>
      </c>
      <c r="M8" s="185" t="s">
        <v>336</v>
      </c>
      <c r="N8" s="186"/>
      <c r="O8" s="178" t="s">
        <v>78</v>
      </c>
      <c r="P8" s="179">
        <f t="shared" si="0"/>
        <v>8.3333333333333329E-2</v>
      </c>
      <c r="Q8" s="187">
        <f>+P8*C8</f>
        <v>8.3333333333333329E-2</v>
      </c>
      <c r="R8" s="151"/>
      <c r="S8" s="51"/>
      <c r="T8" s="46"/>
      <c r="U8" s="44"/>
      <c r="V8" s="131"/>
      <c r="W8" s="152"/>
    </row>
    <row r="9" spans="1:23" ht="14.25" customHeight="1" thickBot="1" x14ac:dyDescent="0.3">
      <c r="A9" s="132"/>
      <c r="B9" s="55"/>
      <c r="C9" s="55"/>
      <c r="D9" s="133"/>
      <c r="E9" s="55"/>
      <c r="F9" s="134"/>
      <c r="G9" s="134"/>
      <c r="H9" s="135"/>
      <c r="I9" s="55"/>
      <c r="J9" s="136"/>
      <c r="K9" s="137"/>
      <c r="L9" s="133"/>
      <c r="M9" s="138"/>
      <c r="N9" s="133"/>
      <c r="O9" s="133"/>
      <c r="P9" s="133"/>
      <c r="Q9" s="133"/>
      <c r="R9" s="1"/>
      <c r="S9" s="1"/>
      <c r="T9" s="1"/>
      <c r="U9" s="1"/>
      <c r="V9" s="1"/>
      <c r="W9" s="1"/>
    </row>
    <row r="10" spans="1:23" ht="14.25" customHeight="1" x14ac:dyDescent="0.25">
      <c r="A10" s="119" t="s">
        <v>98</v>
      </c>
      <c r="B10" s="120"/>
      <c r="C10" s="121"/>
      <c r="D10" s="122"/>
      <c r="E10" s="121"/>
      <c r="F10" s="121"/>
      <c r="G10" s="121"/>
      <c r="H10" s="122"/>
      <c r="I10" s="121"/>
      <c r="J10" s="123"/>
      <c r="K10" s="124"/>
      <c r="L10" s="119" t="s">
        <v>337</v>
      </c>
      <c r="M10" s="125"/>
      <c r="N10" s="120"/>
      <c r="O10" s="120"/>
      <c r="P10" s="120"/>
      <c r="Q10" s="126"/>
      <c r="R10" s="1"/>
      <c r="S10" s="1"/>
      <c r="T10" s="1"/>
      <c r="U10" s="1"/>
      <c r="V10" s="1"/>
      <c r="W10" s="1"/>
    </row>
    <row r="11" spans="1:23" ht="14.25" customHeight="1" x14ac:dyDescent="0.25">
      <c r="A11" s="62" t="s">
        <v>100</v>
      </c>
      <c r="B11" s="56"/>
      <c r="C11" s="56"/>
      <c r="D11" s="57"/>
      <c r="E11" s="56"/>
      <c r="F11" s="56"/>
      <c r="G11" s="56"/>
      <c r="H11" s="57"/>
      <c r="I11" s="56"/>
      <c r="J11" s="58"/>
      <c r="K11" s="59"/>
      <c r="L11" s="63" t="s">
        <v>338</v>
      </c>
      <c r="M11" s="64"/>
      <c r="N11" s="65"/>
      <c r="O11" s="65"/>
      <c r="P11" s="65"/>
      <c r="Q11" s="66"/>
      <c r="R11" s="1"/>
      <c r="S11" s="1"/>
      <c r="T11" s="1"/>
      <c r="U11" s="1"/>
      <c r="V11" s="1"/>
      <c r="W11" s="1"/>
    </row>
    <row r="12" spans="1:23" ht="14.25" customHeight="1" x14ac:dyDescent="0.25">
      <c r="A12" s="67"/>
      <c r="B12" s="56"/>
      <c r="C12" s="56"/>
      <c r="D12" s="57"/>
      <c r="E12" s="56"/>
      <c r="F12" s="56"/>
      <c r="G12" s="56"/>
      <c r="H12" s="57"/>
      <c r="I12" s="56"/>
      <c r="J12" s="58"/>
      <c r="K12" s="59"/>
      <c r="L12" s="63" t="s">
        <v>339</v>
      </c>
      <c r="M12" s="64"/>
      <c r="N12" s="65"/>
      <c r="O12" s="65"/>
      <c r="P12" s="65"/>
      <c r="Q12" s="66"/>
      <c r="R12" s="1"/>
      <c r="S12" s="1"/>
      <c r="T12" s="1"/>
      <c r="U12" s="1"/>
      <c r="V12" s="1"/>
      <c r="W12" s="1"/>
    </row>
    <row r="13" spans="1:23" ht="14.25" customHeight="1" x14ac:dyDescent="0.25">
      <c r="A13" s="68"/>
      <c r="B13" s="69"/>
      <c r="C13" s="70"/>
      <c r="D13" s="71"/>
      <c r="E13" s="70"/>
      <c r="F13" s="70"/>
      <c r="G13" s="70"/>
      <c r="H13" s="71"/>
      <c r="I13" s="70"/>
      <c r="J13" s="72"/>
      <c r="K13" s="73"/>
      <c r="L13" s="74" t="s">
        <v>340</v>
      </c>
      <c r="M13" s="75"/>
      <c r="N13" s="69"/>
      <c r="O13" s="69"/>
      <c r="P13" s="69"/>
      <c r="Q13" s="76"/>
      <c r="R13" s="1"/>
      <c r="S13" s="1"/>
      <c r="T13" s="1"/>
      <c r="U13" s="1"/>
      <c r="V13" s="1"/>
      <c r="W13" s="1"/>
    </row>
    <row r="14" spans="1:23" ht="14.25" customHeight="1" x14ac:dyDescent="0.25">
      <c r="A14" s="1"/>
      <c r="B14" s="1"/>
      <c r="C14" s="1"/>
      <c r="D14" s="1"/>
      <c r="E14" s="1"/>
      <c r="F14" s="2"/>
      <c r="G14" s="1"/>
      <c r="H14" s="1"/>
      <c r="I14" s="3"/>
      <c r="J14" s="3"/>
      <c r="K14" s="4"/>
      <c r="M14" s="1"/>
      <c r="N14" s="1"/>
      <c r="O14" s="1"/>
      <c r="P14" s="1"/>
      <c r="R14" s="1"/>
      <c r="S14" s="1"/>
      <c r="T14" s="1"/>
      <c r="U14" s="1"/>
      <c r="V14" s="1"/>
      <c r="W14" s="1"/>
    </row>
    <row r="15" spans="1:23" ht="14.25" customHeight="1" x14ac:dyDescent="0.25">
      <c r="A15" s="1"/>
      <c r="B15" s="1"/>
      <c r="C15" s="1"/>
      <c r="D15" s="1"/>
      <c r="E15" s="1"/>
      <c r="F15" s="2"/>
      <c r="G15" s="1"/>
      <c r="H15" s="1"/>
      <c r="I15" s="3"/>
      <c r="J15" s="3"/>
      <c r="K15" s="4"/>
      <c r="M15" s="1"/>
      <c r="N15" s="1"/>
      <c r="O15" s="1"/>
      <c r="P15" s="1"/>
      <c r="R15" s="1"/>
      <c r="S15" s="1"/>
      <c r="T15" s="1"/>
      <c r="U15" s="1"/>
      <c r="V15" s="1"/>
      <c r="W15" s="1"/>
    </row>
    <row r="16" spans="1:23" ht="14.25" customHeight="1" x14ac:dyDescent="0.25">
      <c r="A16" s="1"/>
      <c r="B16" s="1"/>
      <c r="C16" s="1"/>
      <c r="D16" s="1"/>
      <c r="E16" s="1"/>
      <c r="F16" s="2"/>
      <c r="G16" s="1"/>
      <c r="H16" s="1"/>
      <c r="I16" s="3"/>
      <c r="J16" s="3"/>
      <c r="K16" s="4"/>
      <c r="M16" s="1"/>
      <c r="N16" s="1"/>
      <c r="O16" s="1"/>
      <c r="P16" s="1"/>
      <c r="R16" s="1"/>
      <c r="S16" s="1"/>
      <c r="T16" s="1"/>
      <c r="U16" s="1"/>
      <c r="V16" s="1"/>
      <c r="W16" s="1"/>
    </row>
    <row r="17" spans="1:23" ht="14.25" customHeight="1" x14ac:dyDescent="0.25">
      <c r="A17" s="1"/>
      <c r="B17" s="1"/>
      <c r="C17" s="1"/>
      <c r="D17" s="1"/>
      <c r="E17" s="1"/>
      <c r="F17" s="2"/>
      <c r="G17" s="1"/>
      <c r="H17" s="1"/>
      <c r="I17" s="3"/>
      <c r="J17" s="3"/>
      <c r="K17" s="4"/>
      <c r="M17" s="1"/>
      <c r="N17" s="1"/>
      <c r="O17" s="1"/>
      <c r="P17" s="1"/>
      <c r="R17" s="1"/>
      <c r="S17" s="1"/>
      <c r="T17" s="1"/>
      <c r="U17" s="1"/>
      <c r="V17" s="1"/>
      <c r="W17" s="1"/>
    </row>
    <row r="18" spans="1:23" ht="14.25" customHeight="1" x14ac:dyDescent="0.25">
      <c r="A18" s="1"/>
      <c r="B18" s="1"/>
      <c r="C18" s="1"/>
      <c r="D18" s="1"/>
      <c r="E18" s="1"/>
      <c r="F18" s="2"/>
      <c r="G18" s="1"/>
      <c r="H18" s="1"/>
      <c r="I18" s="3"/>
      <c r="J18" s="3"/>
      <c r="K18" s="4"/>
      <c r="M18" s="1"/>
      <c r="N18" s="1"/>
      <c r="O18" s="1"/>
      <c r="P18" s="1"/>
      <c r="R18" s="1"/>
      <c r="S18" s="1"/>
      <c r="T18" s="1"/>
      <c r="U18" s="1"/>
      <c r="V18" s="1"/>
      <c r="W18" s="1"/>
    </row>
    <row r="19" spans="1:23" ht="14.25" customHeight="1" x14ac:dyDescent="0.25">
      <c r="A19" s="1"/>
      <c r="B19" s="1"/>
      <c r="C19" s="1"/>
      <c r="D19" s="1"/>
      <c r="E19" s="1"/>
      <c r="F19" s="2"/>
      <c r="G19" s="1"/>
      <c r="H19" s="1"/>
      <c r="I19" s="3"/>
      <c r="J19" s="3"/>
      <c r="K19" s="4"/>
      <c r="M19" s="1"/>
      <c r="N19" s="1"/>
      <c r="O19" s="1"/>
      <c r="P19" s="1"/>
      <c r="R19" s="1"/>
      <c r="S19" s="1"/>
      <c r="T19" s="1"/>
      <c r="U19" s="1"/>
      <c r="V19" s="1"/>
      <c r="W19" s="1"/>
    </row>
    <row r="20" spans="1:23" ht="14.25" customHeight="1" x14ac:dyDescent="0.25">
      <c r="A20" s="1"/>
      <c r="B20" s="1"/>
      <c r="C20" s="1"/>
      <c r="D20" s="1"/>
      <c r="E20" s="1"/>
      <c r="F20" s="2"/>
      <c r="G20" s="1"/>
      <c r="H20" s="1"/>
      <c r="I20" s="3"/>
      <c r="J20" s="3"/>
      <c r="K20" s="4"/>
      <c r="M20" s="1"/>
      <c r="N20" s="1"/>
      <c r="O20" s="1"/>
      <c r="P20" s="1"/>
      <c r="R20" s="1"/>
      <c r="S20" s="1"/>
      <c r="T20" s="1"/>
      <c r="U20" s="1"/>
      <c r="V20" s="1"/>
      <c r="W20" s="1"/>
    </row>
    <row r="21" spans="1:23" ht="14.25" customHeight="1" x14ac:dyDescent="0.25">
      <c r="A21" s="1"/>
      <c r="B21" s="1"/>
      <c r="C21" s="1"/>
      <c r="D21" s="1"/>
      <c r="E21" s="1"/>
      <c r="F21" s="2"/>
      <c r="G21" s="1"/>
      <c r="H21" s="1"/>
      <c r="I21" s="3"/>
      <c r="J21" s="3"/>
      <c r="K21" s="4"/>
      <c r="M21" s="1"/>
      <c r="N21" s="1"/>
      <c r="O21" s="1"/>
      <c r="P21" s="1"/>
      <c r="R21" s="1"/>
      <c r="S21" s="1"/>
      <c r="T21" s="1"/>
      <c r="U21" s="1"/>
      <c r="V21" s="1"/>
      <c r="W21" s="1"/>
    </row>
    <row r="22" spans="1:23" ht="14.25" customHeight="1" x14ac:dyDescent="0.25">
      <c r="A22" s="1"/>
      <c r="B22" s="1"/>
      <c r="C22" s="1"/>
      <c r="D22" s="1"/>
      <c r="E22" s="1"/>
      <c r="F22" s="2"/>
      <c r="G22" s="1"/>
      <c r="H22" s="1"/>
      <c r="I22" s="3"/>
      <c r="J22" s="3"/>
      <c r="K22" s="4"/>
      <c r="M22" s="1"/>
      <c r="N22" s="1"/>
      <c r="O22" s="1"/>
      <c r="P22" s="1"/>
      <c r="R22" s="1"/>
      <c r="S22" s="1"/>
      <c r="T22" s="1"/>
      <c r="U22" s="1"/>
      <c r="V22" s="1"/>
      <c r="W22" s="1"/>
    </row>
    <row r="23" spans="1:23" ht="14.25" customHeight="1" x14ac:dyDescent="0.25">
      <c r="A23" s="1"/>
      <c r="B23" s="1"/>
      <c r="C23" s="1"/>
      <c r="D23" s="1"/>
      <c r="E23" s="1"/>
      <c r="F23" s="2"/>
      <c r="G23" s="1"/>
      <c r="H23" s="1"/>
      <c r="I23" s="3"/>
      <c r="J23" s="3"/>
      <c r="K23" s="4"/>
      <c r="M23" s="1"/>
      <c r="N23" s="1"/>
      <c r="O23" s="1"/>
      <c r="P23" s="1"/>
      <c r="R23" s="1"/>
      <c r="S23" s="1"/>
      <c r="T23" s="1"/>
      <c r="U23" s="1"/>
      <c r="V23" s="1"/>
      <c r="W23" s="1"/>
    </row>
    <row r="24" spans="1:23" ht="14.25" customHeight="1" x14ac:dyDescent="0.25">
      <c r="A24" s="1"/>
      <c r="B24" s="1"/>
      <c r="C24" s="1"/>
      <c r="D24" s="1"/>
      <c r="E24" s="1"/>
      <c r="F24" s="2"/>
      <c r="G24" s="1"/>
      <c r="H24" s="1"/>
      <c r="I24" s="3"/>
      <c r="J24" s="3"/>
      <c r="K24" s="4"/>
      <c r="M24" s="1"/>
      <c r="N24" s="1"/>
      <c r="O24" s="1"/>
      <c r="P24" s="1"/>
      <c r="R24" s="1"/>
      <c r="S24" s="1"/>
      <c r="T24" s="1"/>
      <c r="U24" s="1"/>
      <c r="V24" s="1"/>
      <c r="W24" s="1"/>
    </row>
    <row r="25" spans="1:23" ht="14.25" customHeight="1" x14ac:dyDescent="0.25">
      <c r="A25" s="1"/>
      <c r="B25" s="1"/>
      <c r="C25" s="1"/>
      <c r="D25" s="1"/>
      <c r="E25" s="1"/>
      <c r="F25" s="2"/>
      <c r="G25" s="1"/>
      <c r="H25" s="1"/>
      <c r="I25" s="3"/>
      <c r="J25" s="3"/>
      <c r="K25" s="4"/>
      <c r="M25" s="1"/>
      <c r="N25" s="1"/>
      <c r="O25" s="1"/>
      <c r="P25" s="1"/>
      <c r="R25" s="1"/>
      <c r="S25" s="1"/>
      <c r="T25" s="1"/>
      <c r="U25" s="1"/>
      <c r="V25" s="1"/>
      <c r="W25" s="1"/>
    </row>
    <row r="26" spans="1:23" ht="14.25" customHeight="1" x14ac:dyDescent="0.25">
      <c r="A26" s="1"/>
      <c r="B26" s="1"/>
      <c r="C26" s="1"/>
      <c r="D26" s="1"/>
      <c r="E26" s="1"/>
      <c r="F26" s="2"/>
      <c r="G26" s="1"/>
      <c r="H26" s="1"/>
      <c r="I26" s="3"/>
      <c r="J26" s="3"/>
      <c r="K26" s="4"/>
      <c r="M26" s="1"/>
      <c r="N26" s="1"/>
      <c r="O26" s="1"/>
      <c r="P26" s="1"/>
      <c r="R26" s="1"/>
      <c r="S26" s="1"/>
      <c r="T26" s="1"/>
      <c r="U26" s="1"/>
      <c r="V26" s="1"/>
      <c r="W26" s="1"/>
    </row>
    <row r="27" spans="1:23" ht="14.25" customHeight="1" x14ac:dyDescent="0.25">
      <c r="A27" s="1"/>
      <c r="B27" s="1"/>
      <c r="C27" s="1"/>
      <c r="D27" s="1"/>
      <c r="E27" s="1"/>
      <c r="F27" s="2"/>
      <c r="G27" s="1"/>
      <c r="H27" s="1"/>
      <c r="I27" s="3"/>
      <c r="J27" s="3"/>
      <c r="K27" s="4"/>
      <c r="M27" s="1"/>
      <c r="N27" s="1"/>
      <c r="O27" s="1"/>
      <c r="P27" s="1"/>
      <c r="R27" s="1"/>
      <c r="S27" s="1"/>
      <c r="T27" s="1"/>
      <c r="U27" s="1"/>
      <c r="V27" s="1"/>
      <c r="W27" s="1"/>
    </row>
    <row r="28" spans="1:23" ht="14.25" customHeight="1" x14ac:dyDescent="0.25">
      <c r="A28" s="1"/>
      <c r="B28" s="1"/>
      <c r="C28" s="1"/>
      <c r="D28" s="1"/>
      <c r="E28" s="1"/>
      <c r="F28" s="2"/>
      <c r="G28" s="1"/>
      <c r="H28" s="1"/>
      <c r="I28" s="3"/>
      <c r="J28" s="3"/>
      <c r="K28" s="4"/>
      <c r="M28" s="1"/>
      <c r="N28" s="1"/>
      <c r="O28" s="1"/>
      <c r="P28" s="1"/>
      <c r="R28" s="1"/>
      <c r="S28" s="1"/>
      <c r="T28" s="1"/>
      <c r="U28" s="1"/>
      <c r="V28" s="1"/>
      <c r="W28" s="1"/>
    </row>
    <row r="29" spans="1:23" ht="14.25" customHeight="1" x14ac:dyDescent="0.25">
      <c r="A29" s="1"/>
      <c r="B29" s="1"/>
      <c r="C29" s="1"/>
      <c r="D29" s="1"/>
      <c r="E29" s="1"/>
      <c r="F29" s="2"/>
      <c r="G29" s="1"/>
      <c r="H29" s="1"/>
      <c r="I29" s="3"/>
      <c r="J29" s="3"/>
      <c r="K29" s="4"/>
      <c r="M29" s="1"/>
      <c r="N29" s="1"/>
      <c r="O29" s="1"/>
      <c r="P29" s="1"/>
      <c r="R29" s="1"/>
      <c r="S29" s="1"/>
      <c r="T29" s="1"/>
      <c r="U29" s="1"/>
      <c r="V29" s="1"/>
      <c r="W29" s="1"/>
    </row>
    <row r="30" spans="1:23" ht="14.25" customHeight="1" x14ac:dyDescent="0.25">
      <c r="A30" s="1"/>
      <c r="B30" s="1"/>
      <c r="C30" s="1"/>
      <c r="D30" s="1"/>
      <c r="E30" s="1"/>
      <c r="F30" s="2"/>
      <c r="G30" s="1"/>
      <c r="H30" s="1"/>
      <c r="I30" s="3"/>
      <c r="J30" s="3"/>
      <c r="K30" s="4"/>
      <c r="M30" s="1"/>
      <c r="N30" s="1"/>
      <c r="O30" s="1"/>
      <c r="P30" s="1"/>
      <c r="R30" s="1"/>
      <c r="S30" s="1"/>
      <c r="T30" s="1"/>
      <c r="U30" s="1"/>
      <c r="V30" s="1"/>
      <c r="W30" s="1"/>
    </row>
    <row r="31" spans="1:23" ht="14.25" customHeight="1" x14ac:dyDescent="0.25">
      <c r="A31" s="1"/>
      <c r="B31" s="1"/>
      <c r="C31" s="1"/>
      <c r="D31" s="1"/>
      <c r="E31" s="1"/>
      <c r="F31" s="2"/>
      <c r="G31" s="1"/>
      <c r="H31" s="1"/>
      <c r="I31" s="3"/>
      <c r="J31" s="3"/>
      <c r="K31" s="4"/>
      <c r="M31" s="1"/>
      <c r="N31" s="1"/>
      <c r="O31" s="1"/>
      <c r="P31" s="1"/>
      <c r="R31" s="1"/>
      <c r="S31" s="1"/>
      <c r="T31" s="1"/>
      <c r="U31" s="1"/>
      <c r="V31" s="1"/>
      <c r="W31" s="1"/>
    </row>
    <row r="32" spans="1:23" ht="14.25" customHeight="1" x14ac:dyDescent="0.25">
      <c r="A32" s="1"/>
      <c r="B32" s="1"/>
      <c r="C32" s="1"/>
      <c r="D32" s="1"/>
      <c r="E32" s="1"/>
      <c r="F32" s="2"/>
      <c r="G32" s="1"/>
      <c r="H32" s="1"/>
      <c r="I32" s="3"/>
      <c r="J32" s="3"/>
      <c r="K32" s="4"/>
      <c r="M32" s="1"/>
      <c r="N32" s="1"/>
      <c r="O32" s="1"/>
      <c r="P32" s="1"/>
      <c r="R32" s="1"/>
      <c r="S32" s="1"/>
      <c r="T32" s="1"/>
      <c r="U32" s="1"/>
      <c r="V32" s="1"/>
      <c r="W32" s="1"/>
    </row>
    <row r="33" spans="1:23" ht="14.25" customHeight="1" x14ac:dyDescent="0.25">
      <c r="A33" s="1"/>
      <c r="B33" s="1"/>
      <c r="C33" s="1"/>
      <c r="D33" s="1"/>
      <c r="E33" s="1"/>
      <c r="F33" s="2"/>
      <c r="G33" s="1"/>
      <c r="H33" s="1"/>
      <c r="I33" s="3"/>
      <c r="J33" s="3"/>
      <c r="K33" s="4"/>
      <c r="M33" s="1"/>
      <c r="N33" s="1"/>
      <c r="O33" s="1"/>
      <c r="P33" s="1"/>
      <c r="R33" s="1"/>
      <c r="S33" s="1"/>
      <c r="T33" s="1"/>
      <c r="U33" s="1"/>
      <c r="V33" s="1"/>
      <c r="W33" s="1"/>
    </row>
    <row r="34" spans="1:23" ht="14.25" customHeight="1" x14ac:dyDescent="0.25">
      <c r="A34" s="1"/>
      <c r="B34" s="1"/>
      <c r="C34" s="1"/>
      <c r="D34" s="1"/>
      <c r="E34" s="1"/>
      <c r="F34" s="2"/>
      <c r="G34" s="1"/>
      <c r="H34" s="1"/>
      <c r="I34" s="3"/>
      <c r="J34" s="3"/>
      <c r="K34" s="4"/>
      <c r="M34" s="1"/>
      <c r="N34" s="1"/>
      <c r="O34" s="1"/>
      <c r="P34" s="1"/>
      <c r="R34" s="1"/>
      <c r="S34" s="1"/>
      <c r="T34" s="1"/>
      <c r="U34" s="1"/>
      <c r="V34" s="1"/>
      <c r="W34" s="1"/>
    </row>
    <row r="35" spans="1:23" ht="14.25" customHeight="1" x14ac:dyDescent="0.25">
      <c r="A35" s="1"/>
      <c r="B35" s="1"/>
      <c r="C35" s="1"/>
      <c r="D35" s="1"/>
      <c r="E35" s="1"/>
      <c r="F35" s="2"/>
      <c r="G35" s="1"/>
      <c r="H35" s="1"/>
      <c r="I35" s="3"/>
      <c r="J35" s="3"/>
      <c r="K35" s="4"/>
      <c r="M35" s="1"/>
      <c r="N35" s="1"/>
      <c r="O35" s="1"/>
      <c r="P35" s="1"/>
      <c r="R35" s="1"/>
      <c r="S35" s="1"/>
      <c r="T35" s="1"/>
      <c r="U35" s="1"/>
      <c r="V35" s="1"/>
      <c r="W35" s="1"/>
    </row>
    <row r="36" spans="1:23" ht="14.25" customHeight="1" x14ac:dyDescent="0.25">
      <c r="A36" s="1"/>
      <c r="B36" s="1"/>
      <c r="C36" s="1"/>
      <c r="D36" s="1"/>
      <c r="E36" s="1"/>
      <c r="F36" s="2"/>
      <c r="G36" s="1"/>
      <c r="H36" s="1"/>
      <c r="I36" s="3"/>
      <c r="J36" s="3"/>
      <c r="K36" s="4"/>
      <c r="M36" s="1"/>
      <c r="N36" s="1"/>
      <c r="O36" s="1"/>
      <c r="P36" s="1"/>
      <c r="R36" s="1"/>
      <c r="S36" s="1"/>
      <c r="T36" s="1"/>
      <c r="U36" s="1"/>
      <c r="V36" s="1"/>
      <c r="W36" s="1"/>
    </row>
    <row r="37" spans="1:23" ht="14.25" customHeight="1" x14ac:dyDescent="0.25">
      <c r="A37" s="1"/>
      <c r="B37" s="1"/>
      <c r="C37" s="1"/>
      <c r="D37" s="1"/>
      <c r="E37" s="1"/>
      <c r="F37" s="2"/>
      <c r="G37" s="1"/>
      <c r="H37" s="1"/>
      <c r="I37" s="3"/>
      <c r="J37" s="3"/>
      <c r="K37" s="4"/>
      <c r="M37" s="1"/>
      <c r="N37" s="1"/>
      <c r="O37" s="1"/>
      <c r="P37" s="1"/>
      <c r="R37" s="1"/>
      <c r="S37" s="1"/>
      <c r="T37" s="1"/>
      <c r="U37" s="1"/>
      <c r="V37" s="1"/>
      <c r="W37" s="1"/>
    </row>
    <row r="38" spans="1:23" ht="14.25" customHeight="1" x14ac:dyDescent="0.25">
      <c r="A38" s="1"/>
      <c r="B38" s="1"/>
      <c r="C38" s="1"/>
      <c r="D38" s="1"/>
      <c r="E38" s="1"/>
      <c r="F38" s="2"/>
      <c r="G38" s="1"/>
      <c r="H38" s="1"/>
      <c r="I38" s="3"/>
      <c r="J38" s="3"/>
      <c r="K38" s="4"/>
      <c r="M38" s="1"/>
      <c r="N38" s="1"/>
      <c r="O38" s="1"/>
      <c r="P38" s="1"/>
      <c r="R38" s="1"/>
      <c r="S38" s="1"/>
      <c r="T38" s="1"/>
      <c r="U38" s="1"/>
      <c r="V38" s="1"/>
      <c r="W38" s="1"/>
    </row>
    <row r="39" spans="1:23" ht="14.25" customHeight="1" x14ac:dyDescent="0.25">
      <c r="A39" s="1"/>
      <c r="B39" s="1"/>
      <c r="C39" s="1"/>
      <c r="D39" s="1"/>
      <c r="E39" s="1"/>
      <c r="F39" s="2"/>
      <c r="G39" s="1"/>
      <c r="H39" s="1"/>
      <c r="I39" s="3"/>
      <c r="J39" s="3"/>
      <c r="K39" s="4"/>
      <c r="M39" s="1"/>
      <c r="N39" s="1"/>
      <c r="O39" s="1"/>
      <c r="P39" s="1"/>
      <c r="R39" s="1"/>
      <c r="S39" s="1"/>
      <c r="T39" s="1"/>
      <c r="U39" s="1"/>
      <c r="V39" s="1"/>
      <c r="W39" s="1"/>
    </row>
    <row r="40" spans="1:23" ht="14.25" customHeight="1" x14ac:dyDescent="0.25">
      <c r="A40" s="1"/>
      <c r="B40" s="1"/>
      <c r="C40" s="1"/>
      <c r="D40" s="1"/>
      <c r="E40" s="1"/>
      <c r="F40" s="2"/>
      <c r="G40" s="1"/>
      <c r="H40" s="1"/>
      <c r="I40" s="3"/>
      <c r="J40" s="3"/>
      <c r="K40" s="4"/>
      <c r="M40" s="1"/>
      <c r="N40" s="1"/>
      <c r="O40" s="1"/>
      <c r="P40" s="1"/>
      <c r="R40" s="1"/>
      <c r="S40" s="1"/>
      <c r="T40" s="1"/>
      <c r="U40" s="1"/>
      <c r="V40" s="1"/>
      <c r="W40" s="1"/>
    </row>
    <row r="41" spans="1:23" ht="14.25" customHeight="1" x14ac:dyDescent="0.25">
      <c r="A41" s="1"/>
      <c r="B41" s="1"/>
      <c r="C41" s="1"/>
      <c r="D41" s="1"/>
      <c r="E41" s="1"/>
      <c r="F41" s="2"/>
      <c r="G41" s="1"/>
      <c r="H41" s="1"/>
      <c r="I41" s="3"/>
      <c r="J41" s="3"/>
      <c r="K41" s="4"/>
      <c r="M41" s="1"/>
      <c r="N41" s="1"/>
      <c r="O41" s="1"/>
      <c r="P41" s="1"/>
      <c r="R41" s="1"/>
      <c r="S41" s="1"/>
      <c r="T41" s="1"/>
      <c r="U41" s="1"/>
      <c r="V41" s="1"/>
      <c r="W41" s="1"/>
    </row>
    <row r="42" spans="1:23" ht="14.25" customHeight="1" x14ac:dyDescent="0.25">
      <c r="A42" s="1"/>
      <c r="B42" s="1"/>
      <c r="C42" s="1"/>
      <c r="D42" s="1"/>
      <c r="E42" s="1"/>
      <c r="F42" s="2"/>
      <c r="G42" s="1"/>
      <c r="H42" s="1"/>
      <c r="I42" s="3"/>
      <c r="J42" s="3"/>
      <c r="K42" s="4"/>
      <c r="M42" s="1"/>
      <c r="N42" s="1"/>
      <c r="O42" s="1"/>
      <c r="P42" s="1"/>
      <c r="R42" s="1"/>
      <c r="S42" s="1"/>
      <c r="T42" s="1"/>
      <c r="U42" s="1"/>
      <c r="V42" s="1"/>
      <c r="W42" s="1"/>
    </row>
    <row r="43" spans="1:23" ht="14.25" customHeight="1" x14ac:dyDescent="0.25">
      <c r="A43" s="1"/>
      <c r="B43" s="1"/>
      <c r="C43" s="1"/>
      <c r="D43" s="1"/>
      <c r="E43" s="1"/>
      <c r="F43" s="2"/>
      <c r="G43" s="1"/>
      <c r="H43" s="1"/>
      <c r="I43" s="3"/>
      <c r="J43" s="3"/>
      <c r="K43" s="4"/>
      <c r="M43" s="1"/>
      <c r="N43" s="1"/>
      <c r="O43" s="1"/>
      <c r="P43" s="1"/>
      <c r="R43" s="1"/>
      <c r="S43" s="1"/>
      <c r="T43" s="1"/>
      <c r="U43" s="1"/>
      <c r="V43" s="1"/>
      <c r="W43" s="1"/>
    </row>
    <row r="44" spans="1:23" ht="14.25" customHeight="1" x14ac:dyDescent="0.25">
      <c r="A44" s="1"/>
      <c r="B44" s="1"/>
      <c r="C44" s="1"/>
      <c r="D44" s="1"/>
      <c r="E44" s="1"/>
      <c r="F44" s="2"/>
      <c r="G44" s="1"/>
      <c r="H44" s="1"/>
      <c r="I44" s="3"/>
      <c r="J44" s="3"/>
      <c r="K44" s="4"/>
      <c r="M44" s="1"/>
      <c r="N44" s="1"/>
      <c r="O44" s="1"/>
      <c r="P44" s="1"/>
      <c r="R44" s="1"/>
      <c r="S44" s="1"/>
      <c r="T44" s="1"/>
      <c r="U44" s="1"/>
      <c r="V44" s="1"/>
      <c r="W44" s="1"/>
    </row>
    <row r="45" spans="1:23" ht="14.25" customHeight="1" x14ac:dyDescent="0.25">
      <c r="A45" s="1"/>
      <c r="B45" s="1"/>
      <c r="C45" s="1"/>
      <c r="D45" s="1"/>
      <c r="E45" s="1"/>
      <c r="F45" s="2"/>
      <c r="G45" s="1"/>
      <c r="H45" s="1"/>
      <c r="I45" s="3"/>
      <c r="J45" s="3"/>
      <c r="K45" s="4"/>
      <c r="M45" s="1"/>
      <c r="N45" s="1"/>
      <c r="O45" s="1"/>
      <c r="P45" s="1"/>
      <c r="R45" s="1"/>
      <c r="S45" s="1"/>
      <c r="T45" s="1"/>
      <c r="U45" s="1"/>
      <c r="V45" s="1"/>
      <c r="W45" s="1"/>
    </row>
    <row r="46" spans="1:23" ht="14.25" customHeight="1" x14ac:dyDescent="0.25">
      <c r="A46" s="1"/>
      <c r="B46" s="1"/>
      <c r="C46" s="1"/>
      <c r="D46" s="1"/>
      <c r="E46" s="1"/>
      <c r="F46" s="2"/>
      <c r="G46" s="1"/>
      <c r="H46" s="1"/>
      <c r="I46" s="3"/>
      <c r="J46" s="3"/>
      <c r="K46" s="4"/>
      <c r="M46" s="1"/>
      <c r="N46" s="1"/>
      <c r="O46" s="1"/>
      <c r="P46" s="1"/>
      <c r="R46" s="1"/>
      <c r="S46" s="1"/>
      <c r="T46" s="1"/>
      <c r="U46" s="1"/>
      <c r="V46" s="1"/>
      <c r="W46" s="1"/>
    </row>
    <row r="47" spans="1:23" ht="14.25" customHeight="1" x14ac:dyDescent="0.25">
      <c r="A47" s="1"/>
      <c r="B47" s="1"/>
      <c r="C47" s="1"/>
      <c r="D47" s="1"/>
      <c r="E47" s="1"/>
      <c r="F47" s="2"/>
      <c r="G47" s="1"/>
      <c r="H47" s="1"/>
      <c r="I47" s="3"/>
      <c r="J47" s="3"/>
      <c r="K47" s="4"/>
      <c r="M47" s="1"/>
      <c r="N47" s="1"/>
      <c r="O47" s="1"/>
      <c r="P47" s="1"/>
      <c r="R47" s="1"/>
      <c r="S47" s="1"/>
      <c r="T47" s="1"/>
      <c r="U47" s="1"/>
      <c r="V47" s="1"/>
      <c r="W47" s="1"/>
    </row>
    <row r="48" spans="1:23" ht="14.25" customHeight="1" x14ac:dyDescent="0.25">
      <c r="A48" s="1"/>
      <c r="B48" s="1"/>
      <c r="C48" s="1"/>
      <c r="D48" s="1"/>
      <c r="E48" s="1"/>
      <c r="F48" s="2"/>
      <c r="G48" s="1"/>
      <c r="H48" s="1"/>
      <c r="I48" s="3"/>
      <c r="J48" s="3"/>
      <c r="K48" s="4"/>
      <c r="M48" s="1"/>
      <c r="N48" s="1"/>
      <c r="O48" s="1"/>
      <c r="P48" s="1"/>
      <c r="R48" s="1"/>
      <c r="S48" s="1"/>
      <c r="T48" s="1"/>
      <c r="U48" s="1"/>
      <c r="V48" s="1"/>
      <c r="W48" s="1"/>
    </row>
    <row r="49" spans="1:23" ht="14.25" customHeight="1" x14ac:dyDescent="0.25">
      <c r="A49" s="1"/>
      <c r="B49" s="1"/>
      <c r="C49" s="1"/>
      <c r="D49" s="1"/>
      <c r="E49" s="1"/>
      <c r="F49" s="2"/>
      <c r="G49" s="1"/>
      <c r="H49" s="1"/>
      <c r="I49" s="3"/>
      <c r="J49" s="3"/>
      <c r="K49" s="4"/>
      <c r="M49" s="1"/>
      <c r="N49" s="1"/>
      <c r="O49" s="1"/>
      <c r="P49" s="1"/>
      <c r="R49" s="1"/>
      <c r="S49" s="1"/>
      <c r="T49" s="1"/>
      <c r="U49" s="1"/>
      <c r="V49" s="1"/>
      <c r="W49" s="1"/>
    </row>
    <row r="50" spans="1:23" ht="14.25" customHeight="1" x14ac:dyDescent="0.25">
      <c r="A50" s="1"/>
      <c r="B50" s="1"/>
      <c r="C50" s="1"/>
      <c r="D50" s="1"/>
      <c r="E50" s="1"/>
      <c r="F50" s="2"/>
      <c r="G50" s="1"/>
      <c r="H50" s="1"/>
      <c r="I50" s="3"/>
      <c r="J50" s="3"/>
      <c r="K50" s="4"/>
      <c r="M50" s="1"/>
      <c r="N50" s="1"/>
      <c r="O50" s="1"/>
      <c r="P50" s="1"/>
      <c r="R50" s="1"/>
      <c r="S50" s="1"/>
      <c r="T50" s="1"/>
      <c r="U50" s="1"/>
      <c r="V50" s="1"/>
      <c r="W50" s="1"/>
    </row>
    <row r="51" spans="1:23" ht="14.25" customHeight="1" x14ac:dyDescent="0.25">
      <c r="A51" s="1"/>
      <c r="B51" s="1"/>
      <c r="C51" s="1"/>
      <c r="D51" s="1"/>
      <c r="E51" s="1"/>
      <c r="F51" s="2"/>
      <c r="G51" s="1"/>
      <c r="H51" s="1"/>
      <c r="I51" s="3"/>
      <c r="J51" s="3"/>
      <c r="K51" s="4"/>
      <c r="M51" s="1"/>
      <c r="N51" s="1"/>
      <c r="O51" s="1"/>
      <c r="P51" s="1"/>
      <c r="R51" s="1"/>
      <c r="S51" s="1"/>
      <c r="T51" s="1"/>
      <c r="U51" s="1"/>
      <c r="V51" s="1"/>
      <c r="W51" s="1"/>
    </row>
    <row r="52" spans="1:23" ht="14.25" customHeight="1" x14ac:dyDescent="0.25">
      <c r="A52" s="1"/>
      <c r="B52" s="1"/>
      <c r="C52" s="1"/>
      <c r="D52" s="1"/>
      <c r="E52" s="1"/>
      <c r="F52" s="2"/>
      <c r="G52" s="1"/>
      <c r="H52" s="1"/>
      <c r="I52" s="3"/>
      <c r="J52" s="3"/>
      <c r="K52" s="4"/>
      <c r="M52" s="1"/>
      <c r="N52" s="1"/>
      <c r="O52" s="1"/>
      <c r="P52" s="1"/>
      <c r="R52" s="1"/>
      <c r="S52" s="1"/>
      <c r="T52" s="1"/>
      <c r="U52" s="1"/>
      <c r="V52" s="1"/>
      <c r="W52" s="1"/>
    </row>
    <row r="53" spans="1:23" ht="14.25" customHeight="1" x14ac:dyDescent="0.25">
      <c r="A53" s="1"/>
      <c r="B53" s="1"/>
      <c r="C53" s="1"/>
      <c r="D53" s="1"/>
      <c r="E53" s="1"/>
      <c r="F53" s="2"/>
      <c r="G53" s="1"/>
      <c r="H53" s="1"/>
      <c r="I53" s="3"/>
      <c r="J53" s="3"/>
      <c r="K53" s="4"/>
      <c r="M53" s="1"/>
      <c r="N53" s="1"/>
      <c r="O53" s="1"/>
      <c r="P53" s="1"/>
      <c r="R53" s="1"/>
      <c r="S53" s="1"/>
      <c r="T53" s="1"/>
      <c r="U53" s="1"/>
      <c r="V53" s="1"/>
      <c r="W53" s="1"/>
    </row>
    <row r="54" spans="1:23" ht="14.25" customHeight="1" x14ac:dyDescent="0.25">
      <c r="A54" s="1"/>
      <c r="B54" s="1"/>
      <c r="C54" s="1"/>
      <c r="D54" s="1"/>
      <c r="E54" s="1"/>
      <c r="F54" s="2"/>
      <c r="G54" s="1"/>
      <c r="H54" s="1"/>
      <c r="I54" s="3"/>
      <c r="J54" s="3"/>
      <c r="K54" s="4"/>
      <c r="M54" s="1"/>
      <c r="N54" s="1"/>
      <c r="O54" s="1"/>
      <c r="P54" s="1"/>
      <c r="R54" s="1"/>
      <c r="S54" s="1"/>
      <c r="T54" s="1"/>
      <c r="U54" s="1"/>
      <c r="V54" s="1"/>
      <c r="W54" s="1"/>
    </row>
    <row r="55" spans="1:23" ht="14.25" customHeight="1" x14ac:dyDescent="0.25">
      <c r="A55" s="1"/>
      <c r="B55" s="1"/>
      <c r="C55" s="1"/>
      <c r="D55" s="1"/>
      <c r="E55" s="1"/>
      <c r="F55" s="2"/>
      <c r="G55" s="1"/>
      <c r="H55" s="1"/>
      <c r="I55" s="3"/>
      <c r="J55" s="3"/>
      <c r="K55" s="4"/>
      <c r="M55" s="1"/>
      <c r="N55" s="1"/>
      <c r="O55" s="1"/>
      <c r="P55" s="1"/>
      <c r="R55" s="1"/>
      <c r="S55" s="1"/>
      <c r="T55" s="1"/>
      <c r="U55" s="1"/>
      <c r="V55" s="1"/>
      <c r="W55" s="1"/>
    </row>
    <row r="56" spans="1:23" ht="14.25" customHeight="1" x14ac:dyDescent="0.25">
      <c r="A56" s="1"/>
      <c r="B56" s="1"/>
      <c r="C56" s="1"/>
      <c r="D56" s="1"/>
      <c r="E56" s="1"/>
      <c r="F56" s="2"/>
      <c r="G56" s="1"/>
      <c r="H56" s="1"/>
      <c r="I56" s="3"/>
      <c r="J56" s="3"/>
      <c r="K56" s="4"/>
      <c r="M56" s="1"/>
      <c r="N56" s="1"/>
      <c r="O56" s="1"/>
      <c r="P56" s="1"/>
      <c r="R56" s="1"/>
      <c r="S56" s="1"/>
      <c r="T56" s="1"/>
      <c r="U56" s="1"/>
      <c r="V56" s="1"/>
      <c r="W56" s="1"/>
    </row>
    <row r="57" spans="1:23" ht="14.25" customHeight="1" x14ac:dyDescent="0.25">
      <c r="A57" s="1"/>
      <c r="B57" s="1"/>
      <c r="C57" s="1"/>
      <c r="D57" s="1"/>
      <c r="E57" s="1"/>
      <c r="F57" s="2"/>
      <c r="G57" s="1"/>
      <c r="H57" s="1"/>
      <c r="I57" s="3"/>
      <c r="J57" s="3"/>
      <c r="K57" s="4"/>
      <c r="M57" s="1"/>
      <c r="N57" s="1"/>
      <c r="O57" s="1"/>
      <c r="P57" s="1"/>
      <c r="R57" s="1"/>
      <c r="S57" s="1"/>
      <c r="T57" s="1"/>
      <c r="U57" s="1"/>
      <c r="V57" s="1"/>
      <c r="W57" s="1"/>
    </row>
    <row r="58" spans="1:23" ht="14.25" customHeight="1" x14ac:dyDescent="0.25">
      <c r="A58" s="1"/>
      <c r="B58" s="1"/>
      <c r="C58" s="1"/>
      <c r="D58" s="1"/>
      <c r="E58" s="1"/>
      <c r="F58" s="2"/>
      <c r="G58" s="1"/>
      <c r="H58" s="1"/>
      <c r="I58" s="3"/>
      <c r="J58" s="3"/>
      <c r="K58" s="4"/>
      <c r="M58" s="1"/>
      <c r="N58" s="1"/>
      <c r="O58" s="1"/>
      <c r="P58" s="1"/>
      <c r="R58" s="1"/>
      <c r="S58" s="1"/>
      <c r="T58" s="1"/>
      <c r="U58" s="1"/>
      <c r="V58" s="1"/>
      <c r="W58" s="1"/>
    </row>
    <row r="59" spans="1:23" ht="14.25" customHeight="1" x14ac:dyDescent="0.25">
      <c r="A59" s="1"/>
      <c r="B59" s="1"/>
      <c r="C59" s="1"/>
      <c r="D59" s="1"/>
      <c r="E59" s="1"/>
      <c r="F59" s="2"/>
      <c r="G59" s="1"/>
      <c r="H59" s="1"/>
      <c r="I59" s="3"/>
      <c r="J59" s="3"/>
      <c r="K59" s="4"/>
      <c r="M59" s="1"/>
      <c r="N59" s="1"/>
      <c r="O59" s="1"/>
      <c r="P59" s="1"/>
      <c r="R59" s="1"/>
      <c r="S59" s="1"/>
      <c r="T59" s="1"/>
      <c r="U59" s="1"/>
      <c r="V59" s="1"/>
      <c r="W59" s="1"/>
    </row>
    <row r="60" spans="1:23" ht="14.25" customHeight="1" x14ac:dyDescent="0.25">
      <c r="A60" s="1"/>
      <c r="B60" s="1"/>
      <c r="C60" s="1"/>
      <c r="D60" s="1"/>
      <c r="E60" s="1"/>
      <c r="F60" s="2"/>
      <c r="G60" s="1"/>
      <c r="H60" s="1"/>
      <c r="I60" s="3"/>
      <c r="J60" s="3"/>
      <c r="K60" s="4"/>
      <c r="M60" s="1"/>
      <c r="N60" s="1"/>
      <c r="O60" s="1"/>
      <c r="P60" s="1"/>
      <c r="R60" s="1"/>
      <c r="S60" s="1"/>
      <c r="T60" s="1"/>
      <c r="U60" s="1"/>
      <c r="V60" s="1"/>
      <c r="W60" s="1"/>
    </row>
    <row r="61" spans="1:23" ht="14.25" customHeight="1" x14ac:dyDescent="0.25">
      <c r="A61" s="1"/>
      <c r="B61" s="1"/>
      <c r="C61" s="1"/>
      <c r="D61" s="1"/>
      <c r="E61" s="1"/>
      <c r="F61" s="2"/>
      <c r="G61" s="1"/>
      <c r="H61" s="1"/>
      <c r="I61" s="3"/>
      <c r="J61" s="3"/>
      <c r="K61" s="4"/>
      <c r="M61" s="1"/>
      <c r="N61" s="1"/>
      <c r="O61" s="1"/>
      <c r="P61" s="1"/>
      <c r="R61" s="1"/>
      <c r="S61" s="1"/>
      <c r="T61" s="1"/>
      <c r="U61" s="1"/>
      <c r="V61" s="1"/>
      <c r="W61" s="1"/>
    </row>
    <row r="62" spans="1:23" ht="14.25" customHeight="1" x14ac:dyDescent="0.25">
      <c r="A62" s="1"/>
      <c r="B62" s="1"/>
      <c r="C62" s="1"/>
      <c r="D62" s="1"/>
      <c r="E62" s="1"/>
      <c r="F62" s="2"/>
      <c r="G62" s="1"/>
      <c r="H62" s="1"/>
      <c r="I62" s="3"/>
      <c r="J62" s="3"/>
      <c r="K62" s="4"/>
      <c r="M62" s="1"/>
      <c r="N62" s="1"/>
      <c r="O62" s="1"/>
      <c r="P62" s="1"/>
      <c r="R62" s="1"/>
      <c r="S62" s="1"/>
      <c r="T62" s="1"/>
      <c r="U62" s="1"/>
      <c r="V62" s="1"/>
      <c r="W62" s="1"/>
    </row>
    <row r="63" spans="1:23" ht="14.25" customHeight="1" x14ac:dyDescent="0.25">
      <c r="A63" s="1"/>
      <c r="B63" s="1"/>
      <c r="C63" s="1"/>
      <c r="D63" s="1"/>
      <c r="E63" s="1"/>
      <c r="F63" s="2"/>
      <c r="G63" s="1"/>
      <c r="H63" s="1"/>
      <c r="I63" s="3"/>
      <c r="J63" s="3"/>
      <c r="K63" s="4"/>
      <c r="M63" s="1"/>
      <c r="N63" s="1"/>
      <c r="O63" s="1"/>
      <c r="P63" s="1"/>
      <c r="R63" s="1"/>
      <c r="S63" s="1"/>
      <c r="T63" s="1"/>
      <c r="U63" s="1"/>
      <c r="V63" s="1"/>
      <c r="W63" s="1"/>
    </row>
    <row r="64" spans="1:23" ht="14.25" customHeight="1" x14ac:dyDescent="0.25">
      <c r="A64" s="1"/>
      <c r="B64" s="1"/>
      <c r="C64" s="1"/>
      <c r="D64" s="1"/>
      <c r="E64" s="1"/>
      <c r="F64" s="2"/>
      <c r="G64" s="1"/>
      <c r="H64" s="1"/>
      <c r="I64" s="3"/>
      <c r="J64" s="3"/>
      <c r="K64" s="4"/>
      <c r="M64" s="1"/>
      <c r="N64" s="1"/>
      <c r="O64" s="1"/>
      <c r="P64" s="1"/>
      <c r="R64" s="1"/>
      <c r="S64" s="1"/>
      <c r="T64" s="1"/>
      <c r="U64" s="1"/>
      <c r="V64" s="1"/>
      <c r="W64" s="1"/>
    </row>
    <row r="65" spans="1:23" ht="14.25" customHeight="1" x14ac:dyDescent="0.25">
      <c r="A65" s="1"/>
      <c r="B65" s="1"/>
      <c r="C65" s="1"/>
      <c r="D65" s="1"/>
      <c r="E65" s="1"/>
      <c r="F65" s="2"/>
      <c r="G65" s="1"/>
      <c r="H65" s="1"/>
      <c r="I65" s="3"/>
      <c r="J65" s="3"/>
      <c r="K65" s="4"/>
      <c r="M65" s="1"/>
      <c r="N65" s="1"/>
      <c r="O65" s="1"/>
      <c r="P65" s="1"/>
      <c r="R65" s="1"/>
      <c r="S65" s="1"/>
      <c r="T65" s="1"/>
      <c r="U65" s="1"/>
      <c r="V65" s="1"/>
      <c r="W65" s="1"/>
    </row>
    <row r="66" spans="1:23" ht="14.25" customHeight="1" x14ac:dyDescent="0.25">
      <c r="A66" s="1"/>
      <c r="B66" s="1"/>
      <c r="C66" s="1"/>
      <c r="D66" s="1"/>
      <c r="E66" s="1"/>
      <c r="F66" s="2"/>
      <c r="G66" s="1"/>
      <c r="H66" s="1"/>
      <c r="I66" s="3"/>
      <c r="J66" s="3"/>
      <c r="K66" s="4"/>
      <c r="M66" s="1"/>
      <c r="N66" s="1"/>
      <c r="O66" s="1"/>
      <c r="P66" s="1"/>
      <c r="R66" s="1"/>
      <c r="S66" s="1"/>
      <c r="T66" s="1"/>
      <c r="U66" s="1"/>
      <c r="V66" s="1"/>
      <c r="W66" s="1"/>
    </row>
    <row r="67" spans="1:23" ht="14.25" customHeight="1" x14ac:dyDescent="0.25">
      <c r="A67" s="1"/>
      <c r="B67" s="1"/>
      <c r="C67" s="1"/>
      <c r="D67" s="1"/>
      <c r="E67" s="1"/>
      <c r="F67" s="2"/>
      <c r="G67" s="1"/>
      <c r="H67" s="1"/>
      <c r="I67" s="3"/>
      <c r="J67" s="3"/>
      <c r="K67" s="4"/>
      <c r="M67" s="1"/>
      <c r="N67" s="1"/>
      <c r="O67" s="1"/>
      <c r="P67" s="1"/>
      <c r="R67" s="1"/>
      <c r="S67" s="1"/>
      <c r="T67" s="1"/>
      <c r="U67" s="1"/>
      <c r="V67" s="1"/>
      <c r="W67" s="1"/>
    </row>
    <row r="68" spans="1:23" ht="14.25" customHeight="1" x14ac:dyDescent="0.25">
      <c r="A68" s="1"/>
      <c r="B68" s="1"/>
      <c r="C68" s="1"/>
      <c r="D68" s="1"/>
      <c r="E68" s="1"/>
      <c r="F68" s="2"/>
      <c r="G68" s="1"/>
      <c r="H68" s="1"/>
      <c r="I68" s="3"/>
      <c r="J68" s="3"/>
      <c r="K68" s="4"/>
      <c r="M68" s="1"/>
      <c r="N68" s="1"/>
      <c r="O68" s="1"/>
      <c r="P68" s="1"/>
      <c r="R68" s="1"/>
      <c r="S68" s="1"/>
      <c r="T68" s="1"/>
      <c r="U68" s="1"/>
      <c r="V68" s="1"/>
      <c r="W68" s="1"/>
    </row>
    <row r="69" spans="1:23" ht="14.25" customHeight="1" x14ac:dyDescent="0.25">
      <c r="A69" s="1"/>
      <c r="B69" s="1"/>
      <c r="C69" s="1"/>
      <c r="D69" s="1"/>
      <c r="E69" s="1"/>
      <c r="F69" s="2"/>
      <c r="G69" s="1"/>
      <c r="H69" s="1"/>
      <c r="I69" s="3"/>
      <c r="J69" s="3"/>
      <c r="K69" s="4"/>
      <c r="M69" s="1"/>
      <c r="N69" s="1"/>
      <c r="O69" s="1"/>
      <c r="P69" s="1"/>
      <c r="R69" s="1"/>
      <c r="S69" s="1"/>
      <c r="T69" s="1"/>
      <c r="U69" s="1"/>
      <c r="V69" s="1"/>
      <c r="W69" s="1"/>
    </row>
    <row r="70" spans="1:23" ht="14.25" customHeight="1" x14ac:dyDescent="0.25">
      <c r="A70" s="1"/>
      <c r="B70" s="1"/>
      <c r="C70" s="1"/>
      <c r="D70" s="1"/>
      <c r="E70" s="1"/>
      <c r="F70" s="2"/>
      <c r="G70" s="1"/>
      <c r="H70" s="1"/>
      <c r="I70" s="3"/>
      <c r="J70" s="3"/>
      <c r="K70" s="4"/>
      <c r="M70" s="1"/>
      <c r="N70" s="1"/>
      <c r="O70" s="1"/>
      <c r="P70" s="1"/>
      <c r="R70" s="1"/>
      <c r="S70" s="1"/>
      <c r="T70" s="1"/>
      <c r="U70" s="1"/>
      <c r="V70" s="1"/>
      <c r="W70" s="1"/>
    </row>
    <row r="71" spans="1:23" ht="14.25" customHeight="1" x14ac:dyDescent="0.25">
      <c r="A71" s="1"/>
      <c r="B71" s="1"/>
      <c r="C71" s="1"/>
      <c r="D71" s="1"/>
      <c r="E71" s="1"/>
      <c r="F71" s="2"/>
      <c r="G71" s="1"/>
      <c r="H71" s="1"/>
      <c r="I71" s="3"/>
      <c r="J71" s="3"/>
      <c r="K71" s="4"/>
      <c r="M71" s="1"/>
      <c r="N71" s="1"/>
      <c r="O71" s="1"/>
      <c r="P71" s="1"/>
      <c r="R71" s="1"/>
      <c r="S71" s="1"/>
      <c r="T71" s="1"/>
      <c r="U71" s="1"/>
      <c r="V71" s="1"/>
      <c r="W71" s="1"/>
    </row>
    <row r="72" spans="1:23" ht="14.25" customHeight="1" x14ac:dyDescent="0.25">
      <c r="A72" s="1"/>
      <c r="B72" s="1"/>
      <c r="C72" s="1"/>
      <c r="D72" s="1"/>
      <c r="E72" s="1"/>
      <c r="F72" s="2"/>
      <c r="G72" s="1"/>
      <c r="H72" s="1"/>
      <c r="I72" s="3"/>
      <c r="J72" s="3"/>
      <c r="K72" s="4"/>
      <c r="M72" s="1"/>
      <c r="N72" s="1"/>
      <c r="O72" s="1"/>
      <c r="P72" s="1"/>
      <c r="R72" s="1"/>
      <c r="S72" s="1"/>
      <c r="T72" s="1"/>
      <c r="U72" s="1"/>
      <c r="V72" s="1"/>
      <c r="W72" s="1"/>
    </row>
    <row r="73" spans="1:23" ht="14.25" customHeight="1" x14ac:dyDescent="0.25">
      <c r="A73" s="1"/>
      <c r="B73" s="1"/>
      <c r="C73" s="1"/>
      <c r="D73" s="1"/>
      <c r="E73" s="1"/>
      <c r="F73" s="2"/>
      <c r="G73" s="1"/>
      <c r="H73" s="1"/>
      <c r="I73" s="3"/>
      <c r="J73" s="3"/>
      <c r="K73" s="4"/>
      <c r="M73" s="1"/>
      <c r="N73" s="1"/>
      <c r="O73" s="1"/>
      <c r="P73" s="1"/>
      <c r="R73" s="1"/>
      <c r="S73" s="1"/>
      <c r="T73" s="1"/>
      <c r="U73" s="1"/>
      <c r="V73" s="1"/>
      <c r="W73" s="1"/>
    </row>
    <row r="74" spans="1:23" ht="14.25" customHeight="1" x14ac:dyDescent="0.25">
      <c r="A74" s="1"/>
      <c r="B74" s="1"/>
      <c r="C74" s="1"/>
      <c r="D74" s="1"/>
      <c r="E74" s="1"/>
      <c r="F74" s="2"/>
      <c r="G74" s="1"/>
      <c r="H74" s="1"/>
      <c r="I74" s="3"/>
      <c r="J74" s="3"/>
      <c r="K74" s="4"/>
      <c r="M74" s="1"/>
      <c r="N74" s="1"/>
      <c r="O74" s="1"/>
      <c r="P74" s="1"/>
      <c r="R74" s="1"/>
      <c r="S74" s="1"/>
      <c r="T74" s="1"/>
      <c r="U74" s="1"/>
      <c r="V74" s="1"/>
      <c r="W74" s="1"/>
    </row>
    <row r="75" spans="1:23" ht="14.25" customHeight="1" x14ac:dyDescent="0.25">
      <c r="A75" s="1"/>
      <c r="B75" s="1"/>
      <c r="C75" s="1"/>
      <c r="D75" s="1"/>
      <c r="E75" s="1"/>
      <c r="F75" s="2"/>
      <c r="G75" s="1"/>
      <c r="H75" s="1"/>
      <c r="I75" s="3"/>
      <c r="J75" s="3"/>
      <c r="K75" s="4"/>
      <c r="M75" s="1"/>
      <c r="N75" s="1"/>
      <c r="O75" s="1"/>
      <c r="P75" s="1"/>
      <c r="R75" s="1"/>
      <c r="S75" s="1"/>
      <c r="T75" s="1"/>
      <c r="U75" s="1"/>
      <c r="V75" s="1"/>
      <c r="W75" s="1"/>
    </row>
    <row r="76" spans="1:23" ht="14.25" customHeight="1" x14ac:dyDescent="0.25">
      <c r="A76" s="1"/>
      <c r="B76" s="1"/>
      <c r="C76" s="1"/>
      <c r="D76" s="1"/>
      <c r="E76" s="1"/>
      <c r="F76" s="2"/>
      <c r="G76" s="1"/>
      <c r="H76" s="1"/>
      <c r="I76" s="3"/>
      <c r="J76" s="3"/>
      <c r="K76" s="4"/>
      <c r="M76" s="1"/>
      <c r="N76" s="1"/>
      <c r="O76" s="1"/>
      <c r="P76" s="1"/>
      <c r="R76" s="1"/>
      <c r="S76" s="1"/>
      <c r="T76" s="1"/>
      <c r="U76" s="1"/>
      <c r="V76" s="1"/>
      <c r="W76" s="1"/>
    </row>
    <row r="77" spans="1:23" ht="14.25" customHeight="1" x14ac:dyDescent="0.25">
      <c r="A77" s="1"/>
      <c r="B77" s="1"/>
      <c r="C77" s="1"/>
      <c r="D77" s="1"/>
      <c r="E77" s="1"/>
      <c r="F77" s="2"/>
      <c r="G77" s="1"/>
      <c r="H77" s="1"/>
      <c r="I77" s="3"/>
      <c r="J77" s="3"/>
      <c r="K77" s="4"/>
      <c r="M77" s="1"/>
      <c r="N77" s="1"/>
      <c r="O77" s="1"/>
      <c r="P77" s="1"/>
      <c r="R77" s="1"/>
      <c r="S77" s="1"/>
      <c r="T77" s="1"/>
      <c r="U77" s="1"/>
      <c r="V77" s="1"/>
      <c r="W77" s="1"/>
    </row>
    <row r="78" spans="1:23" ht="14.25" customHeight="1" x14ac:dyDescent="0.25">
      <c r="A78" s="1"/>
      <c r="B78" s="1"/>
      <c r="C78" s="1"/>
      <c r="D78" s="1"/>
      <c r="E78" s="1"/>
      <c r="F78" s="2"/>
      <c r="G78" s="1"/>
      <c r="H78" s="1"/>
      <c r="I78" s="3"/>
      <c r="J78" s="3"/>
      <c r="K78" s="4"/>
      <c r="M78" s="1"/>
      <c r="N78" s="1"/>
      <c r="O78" s="1"/>
      <c r="P78" s="1"/>
      <c r="R78" s="1"/>
      <c r="S78" s="1"/>
      <c r="T78" s="1"/>
      <c r="U78" s="1"/>
      <c r="V78" s="1"/>
      <c r="W78" s="1"/>
    </row>
    <row r="79" spans="1:23" ht="14.25" customHeight="1" x14ac:dyDescent="0.25">
      <c r="A79" s="1"/>
      <c r="B79" s="1"/>
      <c r="C79" s="1"/>
      <c r="D79" s="1"/>
      <c r="E79" s="1"/>
      <c r="F79" s="2"/>
      <c r="G79" s="1"/>
      <c r="H79" s="1"/>
      <c r="I79" s="3"/>
      <c r="J79" s="3"/>
      <c r="K79" s="4"/>
      <c r="M79" s="1"/>
      <c r="N79" s="1"/>
      <c r="O79" s="1"/>
      <c r="P79" s="1"/>
      <c r="R79" s="1"/>
      <c r="S79" s="1"/>
      <c r="T79" s="1"/>
      <c r="U79" s="1"/>
      <c r="V79" s="1"/>
      <c r="W79" s="1"/>
    </row>
    <row r="80" spans="1:23" ht="14.25" customHeight="1" x14ac:dyDescent="0.25">
      <c r="A80" s="1"/>
      <c r="B80" s="1"/>
      <c r="C80" s="1"/>
      <c r="D80" s="1"/>
      <c r="E80" s="1"/>
      <c r="F80" s="2"/>
      <c r="G80" s="1"/>
      <c r="H80" s="1"/>
      <c r="I80" s="3"/>
      <c r="J80" s="3"/>
      <c r="K80" s="4"/>
      <c r="M80" s="1"/>
      <c r="N80" s="1"/>
      <c r="O80" s="1"/>
      <c r="P80" s="1"/>
      <c r="R80" s="1"/>
      <c r="S80" s="1"/>
      <c r="T80" s="1"/>
      <c r="U80" s="1"/>
      <c r="V80" s="1"/>
      <c r="W80" s="1"/>
    </row>
    <row r="81" spans="1:23" ht="14.25" customHeight="1" x14ac:dyDescent="0.25">
      <c r="A81" s="1"/>
      <c r="B81" s="1"/>
      <c r="C81" s="1"/>
      <c r="D81" s="1"/>
      <c r="E81" s="1"/>
      <c r="F81" s="2"/>
      <c r="G81" s="1"/>
      <c r="H81" s="1"/>
      <c r="I81" s="3"/>
      <c r="J81" s="3"/>
      <c r="K81" s="4"/>
      <c r="M81" s="1"/>
      <c r="N81" s="1"/>
      <c r="O81" s="1"/>
      <c r="P81" s="1"/>
      <c r="R81" s="1"/>
      <c r="S81" s="1"/>
      <c r="T81" s="1"/>
      <c r="U81" s="1"/>
      <c r="V81" s="1"/>
      <c r="W81" s="1"/>
    </row>
    <row r="82" spans="1:23" ht="14.25" customHeight="1" x14ac:dyDescent="0.25">
      <c r="A82" s="1"/>
      <c r="B82" s="1"/>
      <c r="C82" s="1"/>
      <c r="D82" s="1"/>
      <c r="E82" s="1"/>
      <c r="F82" s="2"/>
      <c r="G82" s="1"/>
      <c r="H82" s="1"/>
      <c r="I82" s="3"/>
      <c r="J82" s="3"/>
      <c r="K82" s="4"/>
      <c r="M82" s="1"/>
      <c r="N82" s="1"/>
      <c r="O82" s="1"/>
      <c r="P82" s="1"/>
      <c r="R82" s="1"/>
      <c r="S82" s="1"/>
      <c r="T82" s="1"/>
      <c r="U82" s="1"/>
      <c r="V82" s="1"/>
      <c r="W82" s="1"/>
    </row>
    <row r="83" spans="1:23" ht="14.25" customHeight="1" x14ac:dyDescent="0.25">
      <c r="A83" s="1"/>
      <c r="B83" s="1"/>
      <c r="C83" s="1"/>
      <c r="D83" s="1"/>
      <c r="E83" s="1"/>
      <c r="F83" s="2"/>
      <c r="G83" s="1"/>
      <c r="H83" s="1"/>
      <c r="I83" s="3"/>
      <c r="J83" s="3"/>
      <c r="K83" s="4"/>
      <c r="M83" s="1"/>
      <c r="N83" s="1"/>
      <c r="O83" s="1"/>
      <c r="P83" s="1"/>
      <c r="R83" s="1"/>
      <c r="S83" s="1"/>
      <c r="T83" s="1"/>
      <c r="U83" s="1"/>
      <c r="V83" s="1"/>
      <c r="W83" s="1"/>
    </row>
    <row r="84" spans="1:23" ht="14.25" customHeight="1" x14ac:dyDescent="0.25">
      <c r="A84" s="1"/>
      <c r="B84" s="1"/>
      <c r="C84" s="1"/>
      <c r="D84" s="1"/>
      <c r="E84" s="1"/>
      <c r="F84" s="2"/>
      <c r="G84" s="1"/>
      <c r="H84" s="1"/>
      <c r="I84" s="3"/>
      <c r="J84" s="3"/>
      <c r="K84" s="4"/>
      <c r="M84" s="1"/>
      <c r="N84" s="1"/>
      <c r="O84" s="1"/>
      <c r="P84" s="1"/>
      <c r="R84" s="1"/>
      <c r="S84" s="1"/>
      <c r="T84" s="1"/>
      <c r="U84" s="1"/>
      <c r="V84" s="1"/>
      <c r="W84" s="1"/>
    </row>
    <row r="85" spans="1:23" ht="14.25" customHeight="1" x14ac:dyDescent="0.25">
      <c r="A85" s="1"/>
      <c r="B85" s="1"/>
      <c r="C85" s="1"/>
      <c r="D85" s="1"/>
      <c r="E85" s="1"/>
      <c r="F85" s="2"/>
      <c r="G85" s="1"/>
      <c r="H85" s="1"/>
      <c r="I85" s="3"/>
      <c r="J85" s="3"/>
      <c r="K85" s="4"/>
      <c r="M85" s="1"/>
      <c r="N85" s="1"/>
      <c r="O85" s="1"/>
      <c r="P85" s="1"/>
      <c r="R85" s="1"/>
      <c r="S85" s="1"/>
      <c r="T85" s="1"/>
      <c r="U85" s="1"/>
      <c r="V85" s="1"/>
      <c r="W85" s="1"/>
    </row>
    <row r="86" spans="1:23" ht="14.25" customHeight="1" x14ac:dyDescent="0.25">
      <c r="A86" s="1"/>
      <c r="B86" s="1"/>
      <c r="C86" s="1"/>
      <c r="D86" s="1"/>
      <c r="E86" s="1"/>
      <c r="F86" s="2"/>
      <c r="G86" s="1"/>
      <c r="H86" s="1"/>
      <c r="I86" s="3"/>
      <c r="J86" s="3"/>
      <c r="K86" s="4"/>
      <c r="M86" s="1"/>
      <c r="N86" s="1"/>
      <c r="O86" s="1"/>
      <c r="P86" s="1"/>
      <c r="R86" s="1"/>
      <c r="S86" s="1"/>
      <c r="T86" s="1"/>
      <c r="U86" s="1"/>
      <c r="V86" s="1"/>
      <c r="W86" s="1"/>
    </row>
    <row r="87" spans="1:23" ht="14.25" customHeight="1" x14ac:dyDescent="0.25">
      <c r="A87" s="1"/>
      <c r="B87" s="1"/>
      <c r="C87" s="1"/>
      <c r="D87" s="1"/>
      <c r="E87" s="1"/>
      <c r="F87" s="2"/>
      <c r="G87" s="1"/>
      <c r="H87" s="1"/>
      <c r="I87" s="3"/>
      <c r="J87" s="3"/>
      <c r="K87" s="4"/>
      <c r="M87" s="1"/>
      <c r="N87" s="1"/>
      <c r="O87" s="1"/>
      <c r="P87" s="1"/>
      <c r="R87" s="1"/>
      <c r="S87" s="1"/>
      <c r="T87" s="1"/>
      <c r="U87" s="1"/>
      <c r="V87" s="1"/>
      <c r="W87" s="1"/>
    </row>
    <row r="88" spans="1:23" ht="14.25" customHeight="1" x14ac:dyDescent="0.25">
      <c r="A88" s="1"/>
      <c r="B88" s="1"/>
      <c r="C88" s="1"/>
      <c r="D88" s="1"/>
      <c r="E88" s="1"/>
      <c r="F88" s="2"/>
      <c r="G88" s="1"/>
      <c r="H88" s="1"/>
      <c r="I88" s="3"/>
      <c r="J88" s="3"/>
      <c r="K88" s="4"/>
      <c r="M88" s="1"/>
      <c r="N88" s="1"/>
      <c r="O88" s="1"/>
      <c r="P88" s="1"/>
      <c r="R88" s="1"/>
      <c r="S88" s="1"/>
      <c r="T88" s="1"/>
      <c r="U88" s="1"/>
      <c r="V88" s="1"/>
      <c r="W88" s="1"/>
    </row>
    <row r="89" spans="1:23" ht="14.25" customHeight="1" x14ac:dyDescent="0.25">
      <c r="A89" s="1"/>
      <c r="B89" s="1"/>
      <c r="C89" s="1"/>
      <c r="D89" s="1"/>
      <c r="E89" s="1"/>
      <c r="F89" s="2"/>
      <c r="G89" s="1"/>
      <c r="H89" s="1"/>
      <c r="I89" s="3"/>
      <c r="J89" s="3"/>
      <c r="K89" s="4"/>
      <c r="M89" s="1"/>
      <c r="N89" s="1"/>
      <c r="O89" s="1"/>
      <c r="P89" s="1"/>
      <c r="R89" s="1"/>
      <c r="S89" s="1"/>
      <c r="T89" s="1"/>
      <c r="U89" s="1"/>
      <c r="V89" s="1"/>
      <c r="W89" s="1"/>
    </row>
    <row r="90" spans="1:23" ht="14.25" customHeight="1" x14ac:dyDescent="0.25">
      <c r="A90" s="1"/>
      <c r="B90" s="1"/>
      <c r="C90" s="1"/>
      <c r="D90" s="1"/>
      <c r="E90" s="1"/>
      <c r="F90" s="2"/>
      <c r="G90" s="1"/>
      <c r="H90" s="1"/>
      <c r="I90" s="3"/>
      <c r="J90" s="3"/>
      <c r="K90" s="4"/>
      <c r="M90" s="1"/>
      <c r="N90" s="1"/>
      <c r="O90" s="1"/>
      <c r="P90" s="1"/>
      <c r="R90" s="1"/>
      <c r="S90" s="1"/>
      <c r="T90" s="1"/>
      <c r="U90" s="1"/>
      <c r="V90" s="1"/>
      <c r="W90" s="1"/>
    </row>
    <row r="91" spans="1:23" ht="14.25" customHeight="1" x14ac:dyDescent="0.25">
      <c r="A91" s="1"/>
      <c r="B91" s="1"/>
      <c r="C91" s="1"/>
      <c r="D91" s="1"/>
      <c r="E91" s="1"/>
      <c r="F91" s="2"/>
      <c r="G91" s="1"/>
      <c r="H91" s="1"/>
      <c r="I91" s="3"/>
      <c r="J91" s="3"/>
      <c r="K91" s="4"/>
      <c r="M91" s="1"/>
      <c r="N91" s="1"/>
      <c r="O91" s="1"/>
      <c r="P91" s="1"/>
      <c r="R91" s="1"/>
      <c r="S91" s="1"/>
      <c r="T91" s="1"/>
      <c r="U91" s="1"/>
      <c r="V91" s="1"/>
      <c r="W91" s="1"/>
    </row>
    <row r="92" spans="1:23" ht="14.25" customHeight="1" x14ac:dyDescent="0.25">
      <c r="A92" s="1"/>
      <c r="B92" s="1"/>
      <c r="C92" s="1"/>
      <c r="D92" s="1"/>
      <c r="E92" s="1"/>
      <c r="F92" s="2"/>
      <c r="G92" s="1"/>
      <c r="H92" s="1"/>
      <c r="I92" s="3"/>
      <c r="J92" s="3"/>
      <c r="K92" s="4"/>
      <c r="M92" s="1"/>
      <c r="N92" s="1"/>
      <c r="O92" s="1"/>
      <c r="P92" s="1"/>
      <c r="R92" s="1"/>
      <c r="S92" s="1"/>
      <c r="T92" s="1"/>
      <c r="U92" s="1"/>
      <c r="V92" s="1"/>
      <c r="W92" s="1"/>
    </row>
    <row r="93" spans="1:23" ht="14.25" customHeight="1" x14ac:dyDescent="0.25">
      <c r="A93" s="1"/>
      <c r="B93" s="1"/>
      <c r="C93" s="1"/>
      <c r="D93" s="1"/>
      <c r="E93" s="1"/>
      <c r="F93" s="2"/>
      <c r="G93" s="1"/>
      <c r="H93" s="1"/>
      <c r="I93" s="3"/>
      <c r="J93" s="3"/>
      <c r="K93" s="4"/>
      <c r="M93" s="1"/>
      <c r="N93" s="1"/>
      <c r="O93" s="1"/>
      <c r="P93" s="1"/>
      <c r="R93" s="1"/>
      <c r="S93" s="1"/>
      <c r="T93" s="1"/>
      <c r="U93" s="1"/>
      <c r="V93" s="1"/>
      <c r="W93" s="1"/>
    </row>
    <row r="94" spans="1:23" ht="14.25" customHeight="1" x14ac:dyDescent="0.25">
      <c r="A94" s="1"/>
      <c r="B94" s="1"/>
      <c r="C94" s="1"/>
      <c r="D94" s="1"/>
      <c r="E94" s="1"/>
      <c r="F94" s="2"/>
      <c r="G94" s="1"/>
      <c r="H94" s="1"/>
      <c r="I94" s="3"/>
      <c r="J94" s="3"/>
      <c r="K94" s="4"/>
      <c r="M94" s="1"/>
      <c r="N94" s="1"/>
      <c r="O94" s="1"/>
      <c r="P94" s="1"/>
      <c r="R94" s="1"/>
      <c r="S94" s="1"/>
      <c r="T94" s="1"/>
      <c r="U94" s="1"/>
      <c r="V94" s="1"/>
      <c r="W94" s="1"/>
    </row>
    <row r="95" spans="1:23" ht="14.25" customHeight="1" x14ac:dyDescent="0.25">
      <c r="A95" s="1"/>
      <c r="B95" s="1"/>
      <c r="C95" s="1"/>
      <c r="D95" s="1"/>
      <c r="E95" s="1"/>
      <c r="F95" s="2"/>
      <c r="G95" s="1"/>
      <c r="H95" s="1"/>
      <c r="I95" s="3"/>
      <c r="J95" s="3"/>
      <c r="K95" s="4"/>
      <c r="M95" s="1"/>
      <c r="N95" s="1"/>
      <c r="O95" s="1"/>
      <c r="P95" s="1"/>
      <c r="R95" s="1"/>
      <c r="S95" s="1"/>
      <c r="T95" s="1"/>
      <c r="U95" s="1"/>
      <c r="V95" s="1"/>
      <c r="W95" s="1"/>
    </row>
    <row r="96" spans="1:23" ht="14.25" customHeight="1" x14ac:dyDescent="0.25">
      <c r="A96" s="1"/>
      <c r="B96" s="1"/>
      <c r="C96" s="1"/>
      <c r="D96" s="1"/>
      <c r="E96" s="1"/>
      <c r="F96" s="2"/>
      <c r="G96" s="1"/>
      <c r="H96" s="1"/>
      <c r="I96" s="3"/>
      <c r="J96" s="3"/>
      <c r="K96" s="4"/>
      <c r="M96" s="1"/>
      <c r="N96" s="1"/>
      <c r="O96" s="1"/>
      <c r="P96" s="1"/>
      <c r="R96" s="1"/>
      <c r="S96" s="1"/>
      <c r="T96" s="1"/>
      <c r="U96" s="1"/>
      <c r="V96" s="1"/>
      <c r="W96" s="1"/>
    </row>
    <row r="97" spans="1:23" ht="14.25" customHeight="1" x14ac:dyDescent="0.25">
      <c r="A97" s="1"/>
      <c r="B97" s="1"/>
      <c r="C97" s="1"/>
      <c r="D97" s="1"/>
      <c r="E97" s="1"/>
      <c r="F97" s="2"/>
      <c r="G97" s="1"/>
      <c r="H97" s="1"/>
      <c r="I97" s="3"/>
      <c r="J97" s="3"/>
      <c r="K97" s="4"/>
      <c r="M97" s="1"/>
      <c r="N97" s="1"/>
      <c r="O97" s="1"/>
      <c r="P97" s="1"/>
      <c r="R97" s="1"/>
      <c r="S97" s="1"/>
      <c r="T97" s="1"/>
      <c r="U97" s="1"/>
      <c r="V97" s="1"/>
      <c r="W97" s="1"/>
    </row>
    <row r="98" spans="1:23" ht="14.25" customHeight="1" x14ac:dyDescent="0.25">
      <c r="A98" s="1"/>
      <c r="B98" s="1"/>
      <c r="C98" s="1"/>
      <c r="D98" s="1"/>
      <c r="E98" s="1"/>
      <c r="F98" s="2"/>
      <c r="G98" s="1"/>
      <c r="H98" s="1"/>
      <c r="I98" s="3"/>
      <c r="J98" s="3"/>
      <c r="K98" s="4"/>
      <c r="M98" s="1"/>
      <c r="N98" s="1"/>
      <c r="O98" s="1"/>
      <c r="P98" s="1"/>
      <c r="R98" s="1"/>
      <c r="S98" s="1"/>
      <c r="T98" s="1"/>
      <c r="U98" s="1"/>
      <c r="V98" s="1"/>
      <c r="W98" s="1"/>
    </row>
    <row r="99" spans="1:23" ht="14.25" customHeight="1" x14ac:dyDescent="0.25">
      <c r="A99" s="1"/>
      <c r="B99" s="1"/>
      <c r="C99" s="1"/>
      <c r="D99" s="1"/>
      <c r="E99" s="1"/>
      <c r="F99" s="2"/>
      <c r="G99" s="1"/>
      <c r="H99" s="1"/>
      <c r="I99" s="3"/>
      <c r="J99" s="3"/>
      <c r="K99" s="4"/>
      <c r="M99" s="1"/>
      <c r="N99" s="1"/>
      <c r="O99" s="1"/>
      <c r="P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P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P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P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P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P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P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P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P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P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P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P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P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P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P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P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P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P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P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P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P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P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P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P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P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P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P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P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P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P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P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P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P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P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P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P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P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P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P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P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P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P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P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P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P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P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P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P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P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P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P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P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P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P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P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P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P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P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P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P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P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P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P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P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P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P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P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P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P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P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P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P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P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P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P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P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P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P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P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P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P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P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P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P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P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P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P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P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P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P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P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P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P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P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P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P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P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P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P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P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P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P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P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P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P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P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P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P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P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P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P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P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P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P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P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P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P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P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P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P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P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P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P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P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P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P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P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P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P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P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P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P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P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P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P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P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P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P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P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P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P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P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P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P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P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P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P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P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P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P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P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P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P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P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P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P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P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P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P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P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P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P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P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P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P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P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P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P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P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P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P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P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P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P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P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P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P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P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P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P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P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P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P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P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P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P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P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P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P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P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P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P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P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P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P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P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P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P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P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P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P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P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P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P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P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P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P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P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P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P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P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P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P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P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P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P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P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P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P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P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P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P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P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P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P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P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P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P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P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P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P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P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P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P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P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P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P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P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P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P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P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P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P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P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P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P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P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P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P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P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P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P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P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P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P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P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P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P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P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P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P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P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P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P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P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P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P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P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P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P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P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P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P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P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P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P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P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P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P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P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P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P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P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P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P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P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P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P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P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P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P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P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P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P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P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P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P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P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P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P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P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P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P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P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P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P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P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P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P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P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P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P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P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P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P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P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P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P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P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P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P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P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P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P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P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P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P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P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P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P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P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P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P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P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P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P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P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P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P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P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P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P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P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P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P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P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P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P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P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P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P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P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P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P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P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P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P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P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P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P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P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P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P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P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P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P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P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P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P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P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P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P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P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P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P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P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P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P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P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P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P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P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P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P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P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P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P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P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P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P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P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P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P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P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P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P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P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P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P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P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P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P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P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P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P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P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P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P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P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P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P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P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P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P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P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P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P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P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P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P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P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P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P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P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P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P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P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P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P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P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P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P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P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P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P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P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P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P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P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P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P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P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P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P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P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P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P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P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P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P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P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P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P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P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P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P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P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P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P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P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P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P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P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P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P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P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P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P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P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P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P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P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P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P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P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P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P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P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P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P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P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P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P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P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P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P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P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P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P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P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P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P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P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P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P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P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P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P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P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P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P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P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P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P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P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P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P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P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P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P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P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P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P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P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P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P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P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P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P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P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P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P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P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P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P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P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P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P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P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P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P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P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P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P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P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P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P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P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P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P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P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P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P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P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P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P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P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P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P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P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P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P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P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P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P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P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P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P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P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P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P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P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P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P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P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P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P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P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P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P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P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P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P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P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P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P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P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P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P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P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P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P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P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P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P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P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P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P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P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P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P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P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P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P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P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P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P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P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P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P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P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P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P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P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P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P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P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P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P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P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P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P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P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P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P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P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P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P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P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P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P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P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P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P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P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P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P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P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P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P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P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P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P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P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P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P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P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P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P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P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P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P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P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P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P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P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P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P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P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P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P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P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P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P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P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P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P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P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P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P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P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P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P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P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P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P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P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P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P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P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P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P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P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P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P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P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P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P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P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P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P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P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P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P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P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P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P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P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P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P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P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P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P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P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P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P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P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P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P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P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P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P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P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P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P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P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P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P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P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P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P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P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P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P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P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P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P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P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P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P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P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P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P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P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P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P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P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P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P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P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P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P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P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P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P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P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P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P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P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P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P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P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P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P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P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P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P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P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P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P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P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P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P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P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P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P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P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P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P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P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P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P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P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P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P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P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P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P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P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P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P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P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P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P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P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P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P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P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P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P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P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P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P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P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P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P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P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P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P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P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P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P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P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P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P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P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P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P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P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P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P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P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P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P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P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P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P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P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P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P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P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P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P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P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P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P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P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P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P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P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P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P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P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P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P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P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P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P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P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P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P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P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P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P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P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P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P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P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P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P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P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P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P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P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P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P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P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P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P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P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P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P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P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P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P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P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P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P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P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P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P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P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P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P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P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P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P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P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P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P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P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P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P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P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P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P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P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P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P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P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P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P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P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P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P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P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P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P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P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P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P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P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P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P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P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P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P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P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P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P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P999" s="1"/>
      <c r="R999" s="1"/>
      <c r="S999" s="1"/>
      <c r="T999" s="1"/>
      <c r="U999" s="1"/>
      <c r="V999" s="1"/>
      <c r="W999" s="1"/>
    </row>
  </sheetData>
  <mergeCells count="6">
    <mergeCell ref="A6:A7"/>
    <mergeCell ref="D2:N2"/>
    <mergeCell ref="O2:Q2"/>
    <mergeCell ref="A4:C4"/>
    <mergeCell ref="D4:E4"/>
    <mergeCell ref="Q6:Q7"/>
  </mergeCells>
  <pageMargins left="0.7" right="0.7" top="0.75" bottom="0.75" header="0.3" footer="0.3"/>
  <pageSetup scale="3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9"/>
  <sheetViews>
    <sheetView zoomScaleNormal="100" workbookViewId="0"/>
  </sheetViews>
  <sheetFormatPr baseColWidth="10" defaultRowHeight="15" x14ac:dyDescent="0.25"/>
  <cols>
    <col min="13" max="13" width="31.140625" customWidth="1"/>
    <col min="14" max="14" width="24" customWidth="1"/>
  </cols>
  <sheetData>
    <row r="1" spans="1:17" ht="7.5" customHeight="1" thickBot="1" x14ac:dyDescent="0.3"/>
    <row r="2" spans="1:17" ht="57" customHeight="1" thickBot="1" x14ac:dyDescent="0.3">
      <c r="A2" s="5"/>
      <c r="B2" s="6"/>
      <c r="C2" s="7"/>
      <c r="D2" s="530" t="s">
        <v>0</v>
      </c>
      <c r="E2" s="531"/>
      <c r="F2" s="531"/>
      <c r="G2" s="531"/>
      <c r="H2" s="531"/>
      <c r="I2" s="531"/>
      <c r="J2" s="531"/>
      <c r="K2" s="531"/>
      <c r="L2" s="531"/>
      <c r="M2" s="531"/>
      <c r="N2" s="532"/>
      <c r="O2" s="530" t="s">
        <v>1</v>
      </c>
      <c r="P2" s="531"/>
      <c r="Q2" s="532"/>
    </row>
    <row r="3" spans="1:17" ht="14.25" customHeight="1" x14ac:dyDescent="0.25">
      <c r="A3" s="141"/>
      <c r="B3" s="141"/>
      <c r="C3" s="141"/>
      <c r="D3" s="141"/>
      <c r="E3" s="141"/>
      <c r="F3" s="2"/>
      <c r="G3" s="141"/>
      <c r="H3" s="141"/>
      <c r="I3" s="3"/>
      <c r="J3" s="3"/>
      <c r="K3" s="4"/>
      <c r="M3" s="141"/>
      <c r="N3" s="141"/>
      <c r="O3" s="141"/>
    </row>
    <row r="4" spans="1:17" ht="14.25" customHeight="1" thickBot="1" x14ac:dyDescent="0.3">
      <c r="A4" s="539" t="s">
        <v>2</v>
      </c>
      <c r="B4" s="540"/>
      <c r="C4" s="541"/>
      <c r="D4" s="546" t="s">
        <v>441</v>
      </c>
      <c r="E4" s="547"/>
      <c r="F4" s="2"/>
      <c r="G4" s="141"/>
      <c r="H4" s="141"/>
      <c r="I4" s="3"/>
      <c r="J4" s="3"/>
      <c r="K4" s="4"/>
      <c r="M4" s="141"/>
      <c r="N4" s="141"/>
      <c r="O4" s="141"/>
    </row>
    <row r="5" spans="1:17" ht="83.2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44.75" customHeight="1" x14ac:dyDescent="0.25">
      <c r="A6" s="542" t="s">
        <v>20</v>
      </c>
      <c r="B6" s="551" t="s">
        <v>21</v>
      </c>
      <c r="C6" s="534">
        <v>0.4</v>
      </c>
      <c r="D6" s="13" t="s">
        <v>22</v>
      </c>
      <c r="E6" s="14" t="s">
        <v>23</v>
      </c>
      <c r="F6" s="14" t="s">
        <v>24</v>
      </c>
      <c r="G6" s="14">
        <v>358</v>
      </c>
      <c r="H6" s="15">
        <v>0.4</v>
      </c>
      <c r="I6" s="16">
        <v>42767</v>
      </c>
      <c r="J6" s="16">
        <v>43099</v>
      </c>
      <c r="K6" s="17">
        <v>735839000</v>
      </c>
      <c r="L6" s="488">
        <f>9/358</f>
        <v>2.5139664804469275E-2</v>
      </c>
      <c r="M6" s="255" t="s">
        <v>396</v>
      </c>
      <c r="N6" s="504"/>
      <c r="O6" s="13"/>
      <c r="P6" s="534">
        <f>+(L6*H6)+(L7*H7)+(L8*H8)+(L9*H9)</f>
        <v>4.0341580207502004E-2</v>
      </c>
      <c r="Q6" s="538">
        <f>+(P6*C6)+(P10*C10)+(P11*C11)</f>
        <v>0.11363663208300079</v>
      </c>
    </row>
    <row r="7" spans="1:17" ht="64.900000000000006" customHeight="1" x14ac:dyDescent="0.25">
      <c r="A7" s="543"/>
      <c r="B7" s="527"/>
      <c r="C7" s="527"/>
      <c r="D7" s="20" t="s">
        <v>25</v>
      </c>
      <c r="E7" s="548" t="s">
        <v>26</v>
      </c>
      <c r="F7" s="22" t="s">
        <v>27</v>
      </c>
      <c r="G7" s="22">
        <v>350</v>
      </c>
      <c r="H7" s="23">
        <v>0.2</v>
      </c>
      <c r="I7" s="24">
        <v>42767</v>
      </c>
      <c r="J7" s="24">
        <v>43099</v>
      </c>
      <c r="K7" s="25">
        <v>83600000</v>
      </c>
      <c r="L7" s="489">
        <f>53/350</f>
        <v>0.15142857142857144</v>
      </c>
      <c r="M7" s="153" t="s">
        <v>397</v>
      </c>
      <c r="N7" s="236"/>
      <c r="O7" s="20"/>
      <c r="P7" s="527"/>
      <c r="Q7" s="536"/>
    </row>
    <row r="8" spans="1:17" ht="69" customHeight="1" x14ac:dyDescent="0.25">
      <c r="A8" s="543"/>
      <c r="B8" s="527"/>
      <c r="C8" s="527"/>
      <c r="D8" s="20" t="s">
        <v>28</v>
      </c>
      <c r="E8" s="527"/>
      <c r="F8" s="27" t="s">
        <v>29</v>
      </c>
      <c r="G8" s="22">
        <v>9</v>
      </c>
      <c r="H8" s="23">
        <v>0.2</v>
      </c>
      <c r="I8" s="24">
        <v>42767</v>
      </c>
      <c r="J8" s="24">
        <v>43099</v>
      </c>
      <c r="K8" s="533">
        <v>95384042</v>
      </c>
      <c r="L8" s="23"/>
      <c r="M8" s="153"/>
      <c r="N8" s="236"/>
      <c r="O8" s="20"/>
      <c r="P8" s="527"/>
      <c r="Q8" s="536"/>
    </row>
    <row r="9" spans="1:17" ht="79.150000000000006" customHeight="1" x14ac:dyDescent="0.25">
      <c r="A9" s="543"/>
      <c r="B9" s="528"/>
      <c r="C9" s="528"/>
      <c r="D9" s="20" t="s">
        <v>30</v>
      </c>
      <c r="E9" s="528"/>
      <c r="F9" s="27" t="s">
        <v>31</v>
      </c>
      <c r="G9" s="22">
        <v>30</v>
      </c>
      <c r="H9" s="23">
        <v>0.2</v>
      </c>
      <c r="I9" s="24">
        <v>42767</v>
      </c>
      <c r="J9" s="24">
        <v>43099</v>
      </c>
      <c r="K9" s="528"/>
      <c r="L9" s="511"/>
      <c r="M9" s="514"/>
      <c r="N9" s="236"/>
      <c r="O9" s="20"/>
      <c r="P9" s="528"/>
      <c r="Q9" s="536"/>
    </row>
    <row r="10" spans="1:17" ht="178.15" customHeight="1" x14ac:dyDescent="0.25">
      <c r="A10" s="543"/>
      <c r="B10" s="22" t="s">
        <v>32</v>
      </c>
      <c r="C10" s="23">
        <v>0.3</v>
      </c>
      <c r="D10" s="20" t="s">
        <v>33</v>
      </c>
      <c r="E10" s="22" t="s">
        <v>34</v>
      </c>
      <c r="F10" s="22" t="s">
        <v>35</v>
      </c>
      <c r="G10" s="23">
        <v>1</v>
      </c>
      <c r="H10" s="23">
        <v>1</v>
      </c>
      <c r="I10" s="24">
        <v>42826</v>
      </c>
      <c r="J10" s="24">
        <v>43099</v>
      </c>
      <c r="K10" s="490">
        <v>260000000</v>
      </c>
      <c r="L10" s="517">
        <v>0.2</v>
      </c>
      <c r="M10" s="492" t="s">
        <v>412</v>
      </c>
      <c r="N10" s="491"/>
      <c r="O10" s="20"/>
      <c r="P10" s="23">
        <f>+L10*H10</f>
        <v>0.2</v>
      </c>
      <c r="Q10" s="536"/>
    </row>
    <row r="11" spans="1:17" ht="70.150000000000006" customHeight="1" x14ac:dyDescent="0.25">
      <c r="A11" s="543"/>
      <c r="B11" s="548" t="s">
        <v>36</v>
      </c>
      <c r="C11" s="549">
        <v>0.3</v>
      </c>
      <c r="D11" s="20" t="s">
        <v>37</v>
      </c>
      <c r="E11" s="22" t="s">
        <v>38</v>
      </c>
      <c r="F11" s="22" t="s">
        <v>39</v>
      </c>
      <c r="G11" s="23">
        <v>1</v>
      </c>
      <c r="H11" s="23">
        <v>0.5</v>
      </c>
      <c r="I11" s="24">
        <v>42767</v>
      </c>
      <c r="J11" s="30">
        <v>43099</v>
      </c>
      <c r="K11" s="493">
        <v>123050000</v>
      </c>
      <c r="L11" s="517">
        <v>0.15</v>
      </c>
      <c r="M11" s="492" t="s">
        <v>398</v>
      </c>
      <c r="N11" s="491"/>
      <c r="O11" s="20"/>
      <c r="P11" s="549">
        <f>+(L11*H11)+(L12*H12)</f>
        <v>0.125</v>
      </c>
      <c r="Q11" s="536"/>
    </row>
    <row r="12" spans="1:17" ht="98.45" customHeight="1" x14ac:dyDescent="0.25">
      <c r="A12" s="544"/>
      <c r="B12" s="528"/>
      <c r="C12" s="528"/>
      <c r="D12" s="20" t="s">
        <v>365</v>
      </c>
      <c r="E12" s="27" t="s">
        <v>40</v>
      </c>
      <c r="F12" s="27" t="s">
        <v>41</v>
      </c>
      <c r="G12" s="32">
        <v>1</v>
      </c>
      <c r="H12" s="23">
        <v>0.5</v>
      </c>
      <c r="I12" s="33">
        <v>42767</v>
      </c>
      <c r="J12" s="33">
        <v>43099</v>
      </c>
      <c r="K12" s="494">
        <v>0</v>
      </c>
      <c r="L12" s="517">
        <v>0.1</v>
      </c>
      <c r="M12" s="248" t="s">
        <v>364</v>
      </c>
      <c r="N12" s="491"/>
      <c r="O12" s="20"/>
      <c r="P12" s="528"/>
      <c r="Q12" s="537"/>
    </row>
    <row r="13" spans="1:17" ht="133.9" customHeight="1" x14ac:dyDescent="0.25">
      <c r="A13" s="545" t="s">
        <v>42</v>
      </c>
      <c r="B13" s="22" t="s">
        <v>43</v>
      </c>
      <c r="C13" s="23">
        <v>0.2</v>
      </c>
      <c r="D13" s="20" t="s">
        <v>44</v>
      </c>
      <c r="E13" s="22" t="s">
        <v>45</v>
      </c>
      <c r="F13" s="22" t="s">
        <v>46</v>
      </c>
      <c r="G13" s="35">
        <v>300</v>
      </c>
      <c r="H13" s="36">
        <v>1</v>
      </c>
      <c r="I13" s="30">
        <v>42856</v>
      </c>
      <c r="J13" s="24">
        <v>42887</v>
      </c>
      <c r="K13" s="31">
        <v>349800000</v>
      </c>
      <c r="L13" s="23">
        <f>170/300</f>
        <v>0.56666666666666665</v>
      </c>
      <c r="M13" s="153" t="s">
        <v>399</v>
      </c>
      <c r="N13" s="236"/>
      <c r="O13" s="20"/>
      <c r="P13" s="23">
        <f>+(L13*H13)</f>
        <v>0.56666666666666665</v>
      </c>
      <c r="Q13" s="535">
        <f>+(P13*C13)+(P14*C14)+(P27*C27)</f>
        <v>0.48005660282259321</v>
      </c>
    </row>
    <row r="14" spans="1:17" ht="345.75" customHeight="1" x14ac:dyDescent="0.25">
      <c r="A14" s="543"/>
      <c r="B14" s="548" t="s">
        <v>47</v>
      </c>
      <c r="C14" s="549">
        <v>0.6</v>
      </c>
      <c r="D14" s="20" t="s">
        <v>48</v>
      </c>
      <c r="E14" s="22" t="s">
        <v>49</v>
      </c>
      <c r="F14" s="22" t="s">
        <v>437</v>
      </c>
      <c r="G14" s="22">
        <v>26</v>
      </c>
      <c r="H14" s="23">
        <v>0.05</v>
      </c>
      <c r="I14" s="24">
        <v>42795</v>
      </c>
      <c r="J14" s="30">
        <v>43100</v>
      </c>
      <c r="K14" s="526">
        <f>(3800000*4*10)+171000000</f>
        <v>323000000</v>
      </c>
      <c r="L14" s="509">
        <f>23/26</f>
        <v>0.88461538461538458</v>
      </c>
      <c r="M14" s="256" t="s">
        <v>438</v>
      </c>
      <c r="N14" s="236"/>
      <c r="O14" s="20"/>
      <c r="P14" s="549">
        <f>+(L14*H14)+(L15*H15)+(L16*H16)+(L17*H17)+(L18*H18)+(L19*H19)+(L20*H20)+(L21*H21)+(L22*H22)+(L23*H23)+(L24*H24)+(L25*H25)+(L26*H26)</f>
        <v>0.44453878248209971</v>
      </c>
      <c r="Q14" s="536"/>
    </row>
    <row r="15" spans="1:17" ht="94.9" customHeight="1" x14ac:dyDescent="0.25">
      <c r="A15" s="543"/>
      <c r="B15" s="527"/>
      <c r="C15" s="527"/>
      <c r="D15" s="20" t="s">
        <v>51</v>
      </c>
      <c r="E15" s="22" t="s">
        <v>49</v>
      </c>
      <c r="F15" s="22" t="s">
        <v>52</v>
      </c>
      <c r="G15" s="23">
        <v>0.15</v>
      </c>
      <c r="H15" s="23">
        <v>0.05</v>
      </c>
      <c r="I15" s="24">
        <v>42736</v>
      </c>
      <c r="J15" s="30">
        <v>43100</v>
      </c>
      <c r="K15" s="527"/>
      <c r="L15" s="23">
        <f>5/11</f>
        <v>0.45454545454545453</v>
      </c>
      <c r="M15" s="256" t="s">
        <v>439</v>
      </c>
      <c r="N15" s="236"/>
      <c r="O15" s="28"/>
      <c r="P15" s="527"/>
      <c r="Q15" s="536"/>
    </row>
    <row r="16" spans="1:17" ht="108" customHeight="1" x14ac:dyDescent="0.25">
      <c r="A16" s="543"/>
      <c r="B16" s="527"/>
      <c r="C16" s="527"/>
      <c r="D16" s="20" t="s">
        <v>53</v>
      </c>
      <c r="E16" s="22" t="s">
        <v>54</v>
      </c>
      <c r="F16" s="22" t="s">
        <v>55</v>
      </c>
      <c r="G16" s="23">
        <v>0.5</v>
      </c>
      <c r="H16" s="23">
        <v>0.1</v>
      </c>
      <c r="I16" s="24">
        <v>42736</v>
      </c>
      <c r="J16" s="30">
        <v>43100</v>
      </c>
      <c r="K16" s="528"/>
      <c r="L16" s="23">
        <f>14/20</f>
        <v>0.7</v>
      </c>
      <c r="M16" s="153" t="s">
        <v>440</v>
      </c>
      <c r="N16" s="236"/>
      <c r="O16" s="28"/>
      <c r="P16" s="527"/>
      <c r="Q16" s="536"/>
    </row>
    <row r="17" spans="1:17" ht="71.45" customHeight="1" x14ac:dyDescent="0.25">
      <c r="A17" s="543"/>
      <c r="B17" s="527"/>
      <c r="C17" s="527"/>
      <c r="D17" s="37" t="s">
        <v>56</v>
      </c>
      <c r="E17" s="548" t="s">
        <v>57</v>
      </c>
      <c r="F17" s="22" t="s">
        <v>58</v>
      </c>
      <c r="G17" s="38">
        <v>70</v>
      </c>
      <c r="H17" s="36">
        <v>0.05</v>
      </c>
      <c r="I17" s="24">
        <v>42767</v>
      </c>
      <c r="J17" s="30">
        <v>43099</v>
      </c>
      <c r="K17" s="529">
        <v>459800000</v>
      </c>
      <c r="L17" s="23">
        <f>18/70</f>
        <v>0.25714285714285712</v>
      </c>
      <c r="M17" s="496" t="s">
        <v>400</v>
      </c>
      <c r="N17" s="236"/>
      <c r="O17" s="28"/>
      <c r="P17" s="527"/>
      <c r="Q17" s="536"/>
    </row>
    <row r="18" spans="1:17" ht="82.5" customHeight="1" x14ac:dyDescent="0.25">
      <c r="A18" s="543"/>
      <c r="B18" s="527"/>
      <c r="C18" s="527"/>
      <c r="D18" s="37" t="s">
        <v>59</v>
      </c>
      <c r="E18" s="527"/>
      <c r="F18" s="22" t="s">
        <v>60</v>
      </c>
      <c r="G18" s="38">
        <v>79</v>
      </c>
      <c r="H18" s="36">
        <v>0.05</v>
      </c>
      <c r="I18" s="24">
        <v>42767</v>
      </c>
      <c r="J18" s="30">
        <v>43099</v>
      </c>
      <c r="K18" s="528"/>
      <c r="L18" s="23">
        <f>1/79</f>
        <v>1.2658227848101266E-2</v>
      </c>
      <c r="M18" s="496" t="s">
        <v>401</v>
      </c>
      <c r="N18" s="236"/>
      <c r="O18" s="28"/>
      <c r="P18" s="527"/>
      <c r="Q18" s="536"/>
    </row>
    <row r="19" spans="1:17" ht="93.6" customHeight="1" x14ac:dyDescent="0.25">
      <c r="A19" s="543"/>
      <c r="B19" s="527"/>
      <c r="C19" s="527"/>
      <c r="D19" s="37" t="s">
        <v>61</v>
      </c>
      <c r="E19" s="527"/>
      <c r="F19" s="22" t="s">
        <v>62</v>
      </c>
      <c r="G19" s="35">
        <v>544</v>
      </c>
      <c r="H19" s="36">
        <v>0.1</v>
      </c>
      <c r="I19" s="24">
        <v>42767</v>
      </c>
      <c r="J19" s="30">
        <v>43099</v>
      </c>
      <c r="K19" s="39">
        <v>132000000</v>
      </c>
      <c r="L19" s="23">
        <f>117/544</f>
        <v>0.21507352941176472</v>
      </c>
      <c r="M19" s="498" t="s">
        <v>402</v>
      </c>
      <c r="N19" s="236"/>
      <c r="O19" s="28"/>
      <c r="P19" s="527"/>
      <c r="Q19" s="536"/>
    </row>
    <row r="20" spans="1:17" ht="72.75" customHeight="1" x14ac:dyDescent="0.25">
      <c r="A20" s="543"/>
      <c r="B20" s="527"/>
      <c r="C20" s="527"/>
      <c r="D20" s="20" t="s">
        <v>63</v>
      </c>
      <c r="E20" s="527"/>
      <c r="F20" s="22" t="s">
        <v>64</v>
      </c>
      <c r="G20" s="35">
        <v>400</v>
      </c>
      <c r="H20" s="36">
        <v>0.1</v>
      </c>
      <c r="I20" s="24">
        <v>42767</v>
      </c>
      <c r="J20" s="30">
        <v>43099</v>
      </c>
      <c r="K20" s="39">
        <v>688800000</v>
      </c>
      <c r="L20" s="23">
        <f>19/400</f>
        <v>4.7500000000000001E-2</v>
      </c>
      <c r="M20" s="497" t="s">
        <v>403</v>
      </c>
      <c r="N20" s="236"/>
      <c r="O20" s="28"/>
      <c r="P20" s="527"/>
      <c r="Q20" s="536"/>
    </row>
    <row r="21" spans="1:17" ht="59.25" customHeight="1" x14ac:dyDescent="0.25">
      <c r="A21" s="543"/>
      <c r="B21" s="527"/>
      <c r="C21" s="527"/>
      <c r="D21" s="37" t="s">
        <v>65</v>
      </c>
      <c r="E21" s="528"/>
      <c r="F21" s="22" t="s">
        <v>66</v>
      </c>
      <c r="G21" s="35">
        <v>600</v>
      </c>
      <c r="H21" s="36">
        <v>0.1</v>
      </c>
      <c r="I21" s="24">
        <v>42767</v>
      </c>
      <c r="J21" s="30">
        <v>43099</v>
      </c>
      <c r="K21" s="39">
        <v>794200000</v>
      </c>
      <c r="L21" s="23">
        <f>47/600</f>
        <v>7.8333333333333338E-2</v>
      </c>
      <c r="M21" s="497" t="s">
        <v>404</v>
      </c>
      <c r="N21" s="236"/>
      <c r="O21" s="28"/>
      <c r="P21" s="527"/>
      <c r="Q21" s="536"/>
    </row>
    <row r="22" spans="1:17" ht="261" customHeight="1" x14ac:dyDescent="0.25">
      <c r="A22" s="543"/>
      <c r="B22" s="527"/>
      <c r="C22" s="527"/>
      <c r="D22" s="20" t="s">
        <v>67</v>
      </c>
      <c r="E22" s="548" t="s">
        <v>23</v>
      </c>
      <c r="F22" s="22" t="s">
        <v>68</v>
      </c>
      <c r="G22" s="35">
        <v>50</v>
      </c>
      <c r="H22" s="36">
        <v>0.1</v>
      </c>
      <c r="I22" s="24">
        <v>42781</v>
      </c>
      <c r="J22" s="30">
        <v>43099</v>
      </c>
      <c r="K22" s="39">
        <v>566030000</v>
      </c>
      <c r="L22" s="23">
        <v>0.1</v>
      </c>
      <c r="M22" s="153" t="s">
        <v>405</v>
      </c>
      <c r="N22" s="503"/>
      <c r="O22" s="28"/>
      <c r="P22" s="527"/>
      <c r="Q22" s="536"/>
    </row>
    <row r="23" spans="1:17" ht="141" customHeight="1" x14ac:dyDescent="0.25">
      <c r="A23" s="543"/>
      <c r="B23" s="527"/>
      <c r="C23" s="527"/>
      <c r="D23" s="20" t="s">
        <v>69</v>
      </c>
      <c r="E23" s="527"/>
      <c r="F23" s="22" t="s">
        <v>434</v>
      </c>
      <c r="G23" s="40">
        <v>1</v>
      </c>
      <c r="H23" s="40">
        <v>0.1</v>
      </c>
      <c r="I23" s="41">
        <v>42767</v>
      </c>
      <c r="J23" s="42">
        <v>43099</v>
      </c>
      <c r="K23" s="39">
        <v>0</v>
      </c>
      <c r="L23" s="495">
        <v>1</v>
      </c>
      <c r="M23" s="153" t="s">
        <v>366</v>
      </c>
      <c r="N23" s="503"/>
      <c r="O23" s="28"/>
      <c r="P23" s="527"/>
      <c r="Q23" s="536"/>
    </row>
    <row r="24" spans="1:17" ht="136.15" customHeight="1" x14ac:dyDescent="0.25">
      <c r="A24" s="543"/>
      <c r="B24" s="527"/>
      <c r="C24" s="527"/>
      <c r="D24" s="20" t="s">
        <v>70</v>
      </c>
      <c r="E24" s="527"/>
      <c r="F24" s="22" t="s">
        <v>435</v>
      </c>
      <c r="G24" s="40">
        <v>1</v>
      </c>
      <c r="H24" s="40">
        <v>0.1</v>
      </c>
      <c r="I24" s="41">
        <v>42767</v>
      </c>
      <c r="J24" s="42">
        <v>43099</v>
      </c>
      <c r="K24" s="39">
        <v>0</v>
      </c>
      <c r="L24" s="23">
        <v>1</v>
      </c>
      <c r="M24" s="256" t="s">
        <v>406</v>
      </c>
      <c r="N24" s="503"/>
      <c r="O24" s="20"/>
      <c r="P24" s="527"/>
      <c r="Q24" s="536"/>
    </row>
    <row r="25" spans="1:17" ht="110.25" customHeight="1" x14ac:dyDescent="0.25">
      <c r="A25" s="543"/>
      <c r="B25" s="527"/>
      <c r="C25" s="527"/>
      <c r="D25" s="20" t="s">
        <v>71</v>
      </c>
      <c r="E25" s="527"/>
      <c r="F25" s="22" t="s">
        <v>72</v>
      </c>
      <c r="G25" s="40">
        <v>1</v>
      </c>
      <c r="H25" s="40">
        <v>0.05</v>
      </c>
      <c r="I25" s="41">
        <v>42767</v>
      </c>
      <c r="J25" s="42">
        <v>43099</v>
      </c>
      <c r="K25" s="39">
        <v>0</v>
      </c>
      <c r="L25" s="23">
        <v>1</v>
      </c>
      <c r="M25" s="153" t="s">
        <v>407</v>
      </c>
      <c r="N25" s="236"/>
      <c r="O25" s="20"/>
      <c r="P25" s="527"/>
      <c r="Q25" s="536"/>
    </row>
    <row r="26" spans="1:17" ht="150.6" customHeight="1" x14ac:dyDescent="0.25">
      <c r="A26" s="543"/>
      <c r="B26" s="528"/>
      <c r="C26" s="528"/>
      <c r="D26" s="20" t="s">
        <v>408</v>
      </c>
      <c r="E26" s="528"/>
      <c r="F26" s="22" t="s">
        <v>436</v>
      </c>
      <c r="G26" s="40">
        <v>1</v>
      </c>
      <c r="H26" s="40">
        <v>0.05</v>
      </c>
      <c r="I26" s="41">
        <v>42767</v>
      </c>
      <c r="J26" s="42">
        <v>43099</v>
      </c>
      <c r="K26" s="43">
        <v>0</v>
      </c>
      <c r="L26" s="23"/>
      <c r="M26" s="153"/>
      <c r="N26" s="525" t="s">
        <v>367</v>
      </c>
      <c r="O26" s="20"/>
      <c r="P26" s="528"/>
      <c r="Q26" s="536"/>
    </row>
    <row r="27" spans="1:17" ht="267" customHeight="1" x14ac:dyDescent="0.25">
      <c r="A27" s="544"/>
      <c r="B27" s="22" t="s">
        <v>74</v>
      </c>
      <c r="C27" s="23">
        <v>0.2</v>
      </c>
      <c r="D27" s="20" t="s">
        <v>75</v>
      </c>
      <c r="E27" s="22" t="s">
        <v>76</v>
      </c>
      <c r="F27" s="22" t="s">
        <v>77</v>
      </c>
      <c r="G27" s="22">
        <v>2</v>
      </c>
      <c r="H27" s="23">
        <v>1</v>
      </c>
      <c r="I27" s="24">
        <v>42767</v>
      </c>
      <c r="J27" s="30">
        <v>43099</v>
      </c>
      <c r="K27" s="43">
        <v>0</v>
      </c>
      <c r="L27" s="23">
        <f>1/2</f>
        <v>0.5</v>
      </c>
      <c r="M27" s="254" t="s">
        <v>361</v>
      </c>
      <c r="N27" s="236"/>
      <c r="O27" s="20" t="s">
        <v>78</v>
      </c>
      <c r="P27" s="23">
        <f>+L27*H27</f>
        <v>0.5</v>
      </c>
      <c r="Q27" s="537"/>
    </row>
    <row r="28" spans="1:17" ht="81.599999999999994" customHeight="1" x14ac:dyDescent="0.25">
      <c r="A28" s="545" t="s">
        <v>79</v>
      </c>
      <c r="B28" s="548" t="s">
        <v>80</v>
      </c>
      <c r="C28" s="549">
        <v>1</v>
      </c>
      <c r="D28" s="20" t="s">
        <v>81</v>
      </c>
      <c r="E28" s="22" t="s">
        <v>82</v>
      </c>
      <c r="F28" s="22" t="s">
        <v>83</v>
      </c>
      <c r="G28" s="22">
        <v>1</v>
      </c>
      <c r="H28" s="23">
        <v>0.5</v>
      </c>
      <c r="I28" s="30">
        <v>42795</v>
      </c>
      <c r="J28" s="30">
        <v>43099</v>
      </c>
      <c r="K28" s="43">
        <v>0</v>
      </c>
      <c r="L28" s="23">
        <v>0.1</v>
      </c>
      <c r="M28" s="153" t="s">
        <v>409</v>
      </c>
      <c r="N28" s="236"/>
      <c r="O28" s="20"/>
      <c r="P28" s="549">
        <f>+L28*H28+L29*H29</f>
        <v>0.1</v>
      </c>
      <c r="Q28" s="535">
        <f>+P28*C28</f>
        <v>0.1</v>
      </c>
    </row>
    <row r="29" spans="1:17" ht="78" customHeight="1" x14ac:dyDescent="0.25">
      <c r="A29" s="544"/>
      <c r="B29" s="528"/>
      <c r="C29" s="528"/>
      <c r="D29" s="20" t="s">
        <v>84</v>
      </c>
      <c r="E29" s="22" t="s">
        <v>82</v>
      </c>
      <c r="F29" s="22" t="s">
        <v>85</v>
      </c>
      <c r="G29" s="38">
        <v>1</v>
      </c>
      <c r="H29" s="36">
        <v>0.5</v>
      </c>
      <c r="I29" s="30">
        <v>42795</v>
      </c>
      <c r="J29" s="30">
        <v>43099</v>
      </c>
      <c r="K29" s="43">
        <v>0</v>
      </c>
      <c r="L29" s="23">
        <v>0.1</v>
      </c>
      <c r="M29" s="153" t="s">
        <v>410</v>
      </c>
      <c r="N29" s="236"/>
      <c r="O29" s="20"/>
      <c r="P29" s="528"/>
      <c r="Q29" s="537"/>
    </row>
    <row r="30" spans="1:17" ht="99" customHeight="1" x14ac:dyDescent="0.25">
      <c r="A30" s="545" t="s">
        <v>86</v>
      </c>
      <c r="B30" s="22" t="s">
        <v>86</v>
      </c>
      <c r="C30" s="23">
        <v>0.3</v>
      </c>
      <c r="D30" s="20" t="s">
        <v>87</v>
      </c>
      <c r="E30" s="22" t="s">
        <v>76</v>
      </c>
      <c r="F30" s="22" t="s">
        <v>88</v>
      </c>
      <c r="G30" s="38">
        <v>6</v>
      </c>
      <c r="H30" s="36">
        <v>1</v>
      </c>
      <c r="I30" s="30">
        <v>42736</v>
      </c>
      <c r="J30" s="30">
        <v>43100</v>
      </c>
      <c r="K30" s="35">
        <v>0</v>
      </c>
      <c r="L30" s="23">
        <v>0.05</v>
      </c>
      <c r="M30" s="153" t="s">
        <v>89</v>
      </c>
      <c r="N30" s="236"/>
      <c r="O30" s="20"/>
      <c r="P30" s="23">
        <f t="shared" ref="P30:P32" si="0">+L30*H30</f>
        <v>0.05</v>
      </c>
      <c r="Q30" s="535">
        <f>+(P30*C30)+(P31*C31)+(P32*C32)</f>
        <v>0.13500000000000001</v>
      </c>
    </row>
    <row r="31" spans="1:17" ht="70.5" customHeight="1" x14ac:dyDescent="0.25">
      <c r="A31" s="543"/>
      <c r="B31" s="22" t="s">
        <v>90</v>
      </c>
      <c r="C31" s="23">
        <v>0.4</v>
      </c>
      <c r="D31" s="20" t="s">
        <v>91</v>
      </c>
      <c r="E31" s="22" t="s">
        <v>92</v>
      </c>
      <c r="F31" s="22" t="s">
        <v>93</v>
      </c>
      <c r="G31" s="38">
        <v>1</v>
      </c>
      <c r="H31" s="36">
        <v>1</v>
      </c>
      <c r="I31" s="24">
        <v>42795</v>
      </c>
      <c r="J31" s="24">
        <v>43099</v>
      </c>
      <c r="K31" s="35">
        <v>0</v>
      </c>
      <c r="L31" s="23">
        <v>0.3</v>
      </c>
      <c r="M31" s="153" t="s">
        <v>411</v>
      </c>
      <c r="N31" s="236"/>
      <c r="O31" s="20"/>
      <c r="P31" s="23">
        <f t="shared" si="0"/>
        <v>0.3</v>
      </c>
      <c r="Q31" s="552"/>
    </row>
    <row r="32" spans="1:17" ht="84.75" customHeight="1" thickBot="1" x14ac:dyDescent="0.3">
      <c r="A32" s="550"/>
      <c r="B32" s="44" t="s">
        <v>94</v>
      </c>
      <c r="C32" s="45">
        <v>0.3</v>
      </c>
      <c r="D32" s="46" t="s">
        <v>95</v>
      </c>
      <c r="E32" s="44" t="s">
        <v>96</v>
      </c>
      <c r="F32" s="44" t="s">
        <v>97</v>
      </c>
      <c r="G32" s="47">
        <v>6</v>
      </c>
      <c r="H32" s="48">
        <v>1</v>
      </c>
      <c r="I32" s="49">
        <v>42856</v>
      </c>
      <c r="J32" s="49">
        <v>43099</v>
      </c>
      <c r="K32" s="50">
        <v>0</v>
      </c>
      <c r="L32" s="45"/>
      <c r="M32" s="241"/>
      <c r="N32" s="237"/>
      <c r="O32" s="46"/>
      <c r="P32" s="45">
        <f t="shared" si="0"/>
        <v>0</v>
      </c>
      <c r="Q32" s="553"/>
    </row>
    <row r="33" spans="1:17" ht="94.9" customHeight="1" x14ac:dyDescent="0.25">
      <c r="A33" s="542" t="s">
        <v>104</v>
      </c>
      <c r="B33" s="551" t="s">
        <v>105</v>
      </c>
      <c r="C33" s="534">
        <v>0.15</v>
      </c>
      <c r="D33" s="234" t="s">
        <v>106</v>
      </c>
      <c r="E33" s="14" t="s">
        <v>107</v>
      </c>
      <c r="F33" s="14" t="s">
        <v>108</v>
      </c>
      <c r="G33" s="14">
        <v>500</v>
      </c>
      <c r="H33" s="15">
        <v>0.8</v>
      </c>
      <c r="I33" s="16">
        <v>42745</v>
      </c>
      <c r="J33" s="16">
        <v>43084</v>
      </c>
      <c r="K33" s="81">
        <v>162372500</v>
      </c>
      <c r="L33" s="15">
        <v>0</v>
      </c>
      <c r="M33" s="582" t="s">
        <v>109</v>
      </c>
      <c r="N33" s="583" t="s">
        <v>110</v>
      </c>
      <c r="O33" s="82">
        <v>0</v>
      </c>
      <c r="P33" s="534">
        <f>+L33*H33+L34*H34</f>
        <v>0</v>
      </c>
      <c r="Q33" s="561">
        <f>+P33*C33+P35*C35+P38*C38+P42*C42+P47*C47+P49*C49+P51*C51</f>
        <v>2.2437694704049847E-2</v>
      </c>
    </row>
    <row r="34" spans="1:17" ht="102.6" customHeight="1" x14ac:dyDescent="0.25">
      <c r="A34" s="543"/>
      <c r="B34" s="558"/>
      <c r="C34" s="560"/>
      <c r="D34" s="235" t="s">
        <v>111</v>
      </c>
      <c r="E34" s="22" t="s">
        <v>107</v>
      </c>
      <c r="F34" s="22" t="s">
        <v>112</v>
      </c>
      <c r="G34" s="23">
        <v>1</v>
      </c>
      <c r="H34" s="23">
        <v>0.2</v>
      </c>
      <c r="I34" s="24">
        <v>42745</v>
      </c>
      <c r="J34" s="24">
        <v>43084</v>
      </c>
      <c r="K34" s="87">
        <f>((2606154*15)/12)*12</f>
        <v>39092310</v>
      </c>
      <c r="L34" s="23">
        <v>0</v>
      </c>
      <c r="M34" s="571"/>
      <c r="N34" s="584"/>
      <c r="O34" s="90">
        <v>0</v>
      </c>
      <c r="P34" s="560"/>
      <c r="Q34" s="562"/>
    </row>
    <row r="35" spans="1:17" ht="118.9" customHeight="1" x14ac:dyDescent="0.25">
      <c r="A35" s="543"/>
      <c r="B35" s="548" t="s">
        <v>113</v>
      </c>
      <c r="C35" s="549">
        <v>0.2</v>
      </c>
      <c r="D35" s="236" t="s">
        <v>114</v>
      </c>
      <c r="E35" s="512" t="s">
        <v>107</v>
      </c>
      <c r="F35" s="512" t="s">
        <v>115</v>
      </c>
      <c r="G35" s="93">
        <v>10</v>
      </c>
      <c r="H35" s="94">
        <v>0.25</v>
      </c>
      <c r="I35" s="95">
        <v>42767</v>
      </c>
      <c r="J35" s="95">
        <v>42886</v>
      </c>
      <c r="K35" s="574">
        <f>7490000*10.5</f>
        <v>78645000</v>
      </c>
      <c r="L35" s="23">
        <v>0</v>
      </c>
      <c r="M35" s="569" t="s">
        <v>116</v>
      </c>
      <c r="N35" s="569" t="s">
        <v>346</v>
      </c>
      <c r="O35" s="566">
        <v>0</v>
      </c>
      <c r="P35" s="549">
        <f>+L35*H35+L36*H36+L37*H37</f>
        <v>0</v>
      </c>
      <c r="Q35" s="562"/>
    </row>
    <row r="36" spans="1:17" ht="151.9" customHeight="1" x14ac:dyDescent="0.25">
      <c r="A36" s="543"/>
      <c r="B36" s="557"/>
      <c r="C36" s="559"/>
      <c r="D36" s="236" t="s">
        <v>117</v>
      </c>
      <c r="E36" s="22" t="s">
        <v>107</v>
      </c>
      <c r="F36" s="22" t="s">
        <v>118</v>
      </c>
      <c r="G36" s="38">
        <v>5</v>
      </c>
      <c r="H36" s="96">
        <v>0.5</v>
      </c>
      <c r="I36" s="24">
        <v>42826</v>
      </c>
      <c r="J36" s="24">
        <v>43084</v>
      </c>
      <c r="K36" s="575"/>
      <c r="L36" s="23">
        <v>0</v>
      </c>
      <c r="M36" s="570"/>
      <c r="N36" s="570"/>
      <c r="O36" s="567"/>
      <c r="P36" s="559"/>
      <c r="Q36" s="562"/>
    </row>
    <row r="37" spans="1:17" ht="115.9" customHeight="1" x14ac:dyDescent="0.25">
      <c r="A37" s="543"/>
      <c r="B37" s="558"/>
      <c r="C37" s="560"/>
      <c r="D37" s="235" t="s">
        <v>119</v>
      </c>
      <c r="E37" s="510" t="s">
        <v>107</v>
      </c>
      <c r="F37" s="510" t="s">
        <v>120</v>
      </c>
      <c r="G37" s="97">
        <v>2</v>
      </c>
      <c r="H37" s="98">
        <v>0.25</v>
      </c>
      <c r="I37" s="99">
        <v>42767</v>
      </c>
      <c r="J37" s="99">
        <v>43084</v>
      </c>
      <c r="K37" s="576"/>
      <c r="L37" s="511">
        <v>0</v>
      </c>
      <c r="M37" s="571"/>
      <c r="N37" s="571"/>
      <c r="O37" s="568"/>
      <c r="P37" s="560"/>
      <c r="Q37" s="562"/>
    </row>
    <row r="38" spans="1:17" ht="306.60000000000002" customHeight="1" x14ac:dyDescent="0.25">
      <c r="A38" s="543"/>
      <c r="B38" s="548" t="s">
        <v>121</v>
      </c>
      <c r="C38" s="549">
        <v>0.2</v>
      </c>
      <c r="D38" s="236" t="s">
        <v>122</v>
      </c>
      <c r="E38" s="22" t="s">
        <v>107</v>
      </c>
      <c r="F38" s="22" t="s">
        <v>123</v>
      </c>
      <c r="G38" s="36">
        <v>1</v>
      </c>
      <c r="H38" s="36">
        <v>0.25</v>
      </c>
      <c r="I38" s="24">
        <v>42740</v>
      </c>
      <c r="J38" s="24">
        <v>43054</v>
      </c>
      <c r="K38" s="574">
        <v>296000000</v>
      </c>
      <c r="L38" s="495">
        <v>0.2</v>
      </c>
      <c r="M38" s="153" t="s">
        <v>413</v>
      </c>
      <c r="N38" s="239"/>
      <c r="O38" s="554">
        <v>257626853.19999999</v>
      </c>
      <c r="P38" s="549">
        <f>+L38*H38+L39*H39+L40*H40+L41*H41</f>
        <v>0.05</v>
      </c>
      <c r="Q38" s="562"/>
    </row>
    <row r="39" spans="1:17" ht="213" customHeight="1" x14ac:dyDescent="0.25">
      <c r="A39" s="543"/>
      <c r="B39" s="557"/>
      <c r="C39" s="559"/>
      <c r="D39" s="236" t="s">
        <v>124</v>
      </c>
      <c r="E39" s="22" t="s">
        <v>107</v>
      </c>
      <c r="F39" s="22" t="s">
        <v>125</v>
      </c>
      <c r="G39" s="36">
        <v>1</v>
      </c>
      <c r="H39" s="36">
        <v>0.25</v>
      </c>
      <c r="I39" s="24">
        <v>42740</v>
      </c>
      <c r="J39" s="24">
        <v>43084</v>
      </c>
      <c r="K39" s="575"/>
      <c r="L39" s="495">
        <v>0</v>
      </c>
      <c r="M39" s="569" t="s">
        <v>414</v>
      </c>
      <c r="N39" s="569" t="s">
        <v>348</v>
      </c>
      <c r="O39" s="555"/>
      <c r="P39" s="559"/>
      <c r="Q39" s="562"/>
    </row>
    <row r="40" spans="1:17" ht="175.9" customHeight="1" x14ac:dyDescent="0.25">
      <c r="A40" s="543"/>
      <c r="B40" s="557"/>
      <c r="C40" s="559"/>
      <c r="D40" s="236" t="s">
        <v>126</v>
      </c>
      <c r="E40" s="22" t="s">
        <v>107</v>
      </c>
      <c r="F40" s="22" t="s">
        <v>127</v>
      </c>
      <c r="G40" s="38">
        <v>20</v>
      </c>
      <c r="H40" s="36">
        <v>0.3</v>
      </c>
      <c r="I40" s="24">
        <v>42740</v>
      </c>
      <c r="J40" s="24">
        <v>43084</v>
      </c>
      <c r="K40" s="575"/>
      <c r="L40" s="495">
        <v>0</v>
      </c>
      <c r="M40" s="571"/>
      <c r="N40" s="571"/>
      <c r="O40" s="555"/>
      <c r="P40" s="559"/>
      <c r="Q40" s="562"/>
    </row>
    <row r="41" spans="1:17" ht="112.15" customHeight="1" x14ac:dyDescent="0.25">
      <c r="A41" s="543"/>
      <c r="B41" s="558"/>
      <c r="C41" s="560"/>
      <c r="D41" s="236" t="s">
        <v>128</v>
      </c>
      <c r="E41" s="22" t="s">
        <v>107</v>
      </c>
      <c r="F41" s="510" t="s">
        <v>129</v>
      </c>
      <c r="G41" s="97">
        <v>5</v>
      </c>
      <c r="H41" s="100">
        <v>0.2</v>
      </c>
      <c r="I41" s="99">
        <v>42740</v>
      </c>
      <c r="J41" s="99">
        <v>43084</v>
      </c>
      <c r="K41" s="576"/>
      <c r="L41" s="23">
        <v>0</v>
      </c>
      <c r="M41" s="515"/>
      <c r="N41" s="515"/>
      <c r="O41" s="556"/>
      <c r="P41" s="560"/>
      <c r="Q41" s="562"/>
    </row>
    <row r="42" spans="1:17" ht="233.45" customHeight="1" x14ac:dyDescent="0.25">
      <c r="A42" s="543"/>
      <c r="B42" s="548" t="s">
        <v>130</v>
      </c>
      <c r="C42" s="549">
        <v>0.1</v>
      </c>
      <c r="D42" s="236" t="s">
        <v>131</v>
      </c>
      <c r="E42" s="22" t="s">
        <v>107</v>
      </c>
      <c r="F42" s="22" t="s">
        <v>132</v>
      </c>
      <c r="G42" s="22">
        <v>214</v>
      </c>
      <c r="H42" s="23">
        <v>0.15</v>
      </c>
      <c r="I42" s="24">
        <v>42768</v>
      </c>
      <c r="J42" s="24">
        <v>43100</v>
      </c>
      <c r="K42" s="577">
        <f>+((4019424*15)/12)*12+238000000</f>
        <v>298291360</v>
      </c>
      <c r="L42" s="233">
        <f>11/214</f>
        <v>5.1401869158878503E-2</v>
      </c>
      <c r="M42" s="515" t="s">
        <v>363</v>
      </c>
      <c r="N42" s="236"/>
      <c r="O42" s="20"/>
      <c r="P42" s="586">
        <f>+L42*H42+L43*H43+L44*H44+L45*H45+L46*H46</f>
        <v>2.4376947040498441E-2</v>
      </c>
      <c r="Q42" s="562"/>
    </row>
    <row r="43" spans="1:17" ht="38.25" x14ac:dyDescent="0.25">
      <c r="A43" s="543"/>
      <c r="B43" s="557"/>
      <c r="C43" s="559"/>
      <c r="D43" s="236" t="s">
        <v>133</v>
      </c>
      <c r="E43" s="22" t="s">
        <v>107</v>
      </c>
      <c r="F43" s="22" t="s">
        <v>134</v>
      </c>
      <c r="G43" s="23">
        <v>1</v>
      </c>
      <c r="H43" s="23">
        <v>0.2</v>
      </c>
      <c r="I43" s="24">
        <v>43009</v>
      </c>
      <c r="J43" s="24">
        <v>43100</v>
      </c>
      <c r="K43" s="585"/>
      <c r="L43" s="23"/>
      <c r="M43" s="153"/>
      <c r="N43" s="236"/>
      <c r="O43" s="20"/>
      <c r="P43" s="587"/>
      <c r="Q43" s="562"/>
    </row>
    <row r="44" spans="1:17" ht="136.9" customHeight="1" x14ac:dyDescent="0.25">
      <c r="A44" s="543"/>
      <c r="B44" s="557"/>
      <c r="C44" s="559"/>
      <c r="D44" s="236" t="s">
        <v>135</v>
      </c>
      <c r="E44" s="22" t="s">
        <v>107</v>
      </c>
      <c r="F44" s="22" t="s">
        <v>136</v>
      </c>
      <c r="G44" s="22">
        <v>6</v>
      </c>
      <c r="H44" s="23">
        <v>0.1</v>
      </c>
      <c r="I44" s="24">
        <v>42767</v>
      </c>
      <c r="J44" s="24">
        <v>43100</v>
      </c>
      <c r="K44" s="585"/>
      <c r="L44" s="23">
        <f>1/6</f>
        <v>0.16666666666666666</v>
      </c>
      <c r="M44" s="153" t="s">
        <v>415</v>
      </c>
      <c r="N44" s="236"/>
      <c r="O44" s="20"/>
      <c r="P44" s="587"/>
      <c r="Q44" s="562"/>
    </row>
    <row r="45" spans="1:17" ht="76.5" x14ac:dyDescent="0.25">
      <c r="A45" s="543"/>
      <c r="B45" s="557"/>
      <c r="C45" s="559"/>
      <c r="D45" s="236" t="s">
        <v>138</v>
      </c>
      <c r="E45" s="22" t="s">
        <v>107</v>
      </c>
      <c r="F45" s="22" t="s">
        <v>139</v>
      </c>
      <c r="G45" s="22">
        <v>1</v>
      </c>
      <c r="H45" s="23">
        <v>0.2</v>
      </c>
      <c r="I45" s="24">
        <v>42917</v>
      </c>
      <c r="J45" s="24">
        <v>43039</v>
      </c>
      <c r="K45" s="585"/>
      <c r="L45" s="23"/>
      <c r="M45" s="153"/>
      <c r="N45" s="236"/>
      <c r="O45" s="20"/>
      <c r="P45" s="587"/>
      <c r="Q45" s="562"/>
    </row>
    <row r="46" spans="1:17" ht="89.25" x14ac:dyDescent="0.25">
      <c r="A46" s="543"/>
      <c r="B46" s="558"/>
      <c r="C46" s="560"/>
      <c r="D46" s="236" t="s">
        <v>140</v>
      </c>
      <c r="E46" s="22" t="s">
        <v>107</v>
      </c>
      <c r="F46" s="510" t="s">
        <v>141</v>
      </c>
      <c r="G46" s="100">
        <v>1</v>
      </c>
      <c r="H46" s="98">
        <v>0.2</v>
      </c>
      <c r="I46" s="99">
        <v>42890</v>
      </c>
      <c r="J46" s="99">
        <v>43072</v>
      </c>
      <c r="K46" s="578"/>
      <c r="L46" s="23"/>
      <c r="M46" s="153"/>
      <c r="N46" s="236"/>
      <c r="O46" s="20"/>
      <c r="P46" s="588"/>
      <c r="Q46" s="562"/>
    </row>
    <row r="47" spans="1:17" ht="119.45" customHeight="1" x14ac:dyDescent="0.25">
      <c r="A47" s="543"/>
      <c r="B47" s="548" t="s">
        <v>142</v>
      </c>
      <c r="C47" s="549">
        <v>0.1</v>
      </c>
      <c r="D47" s="236" t="s">
        <v>143</v>
      </c>
      <c r="E47" s="22" t="s">
        <v>107</v>
      </c>
      <c r="F47" s="101" t="s">
        <v>144</v>
      </c>
      <c r="G47" s="22">
        <v>2</v>
      </c>
      <c r="H47" s="23">
        <v>0.4</v>
      </c>
      <c r="I47" s="24">
        <v>42755</v>
      </c>
      <c r="J47" s="24">
        <v>42977</v>
      </c>
      <c r="K47" s="577">
        <f>7490000*10</f>
        <v>74900000</v>
      </c>
      <c r="L47" s="495">
        <v>0</v>
      </c>
      <c r="M47" s="572" t="s">
        <v>416</v>
      </c>
      <c r="N47" s="499"/>
      <c r="O47" s="20"/>
      <c r="P47" s="549">
        <f>+L47*H47+L48*H48</f>
        <v>0</v>
      </c>
      <c r="Q47" s="562"/>
    </row>
    <row r="48" spans="1:17" ht="130.15" customHeight="1" x14ac:dyDescent="0.25">
      <c r="A48" s="543"/>
      <c r="B48" s="558"/>
      <c r="C48" s="560"/>
      <c r="D48" s="235" t="s">
        <v>145</v>
      </c>
      <c r="E48" s="510" t="s">
        <v>107</v>
      </c>
      <c r="F48" s="102" t="s">
        <v>146</v>
      </c>
      <c r="G48" s="97">
        <v>1</v>
      </c>
      <c r="H48" s="98">
        <v>0.6</v>
      </c>
      <c r="I48" s="99">
        <v>42826</v>
      </c>
      <c r="J48" s="99">
        <v>43069</v>
      </c>
      <c r="K48" s="578"/>
      <c r="L48" s="508">
        <v>0</v>
      </c>
      <c r="M48" s="573"/>
      <c r="N48" s="142"/>
      <c r="O48" s="20"/>
      <c r="P48" s="560"/>
      <c r="Q48" s="562"/>
    </row>
    <row r="49" spans="1:17" ht="157.15" customHeight="1" x14ac:dyDescent="0.25">
      <c r="A49" s="543"/>
      <c r="B49" s="548" t="s">
        <v>147</v>
      </c>
      <c r="C49" s="549">
        <v>0.1</v>
      </c>
      <c r="D49" s="236" t="s">
        <v>148</v>
      </c>
      <c r="E49" s="22" t="s">
        <v>107</v>
      </c>
      <c r="F49" s="22" t="s">
        <v>149</v>
      </c>
      <c r="G49" s="22">
        <v>12</v>
      </c>
      <c r="H49" s="23">
        <v>0.5</v>
      </c>
      <c r="I49" s="24">
        <v>42736</v>
      </c>
      <c r="J49" s="24">
        <v>43100</v>
      </c>
      <c r="K49" s="103">
        <v>0</v>
      </c>
      <c r="L49" s="23">
        <v>0</v>
      </c>
      <c r="M49" s="153" t="s">
        <v>395</v>
      </c>
      <c r="N49" s="236"/>
      <c r="O49" s="20"/>
      <c r="P49" s="549">
        <f>+L49*H49+L50*H50</f>
        <v>0.1</v>
      </c>
      <c r="Q49" s="562"/>
    </row>
    <row r="50" spans="1:17" ht="97.9" customHeight="1" x14ac:dyDescent="0.25">
      <c r="A50" s="543"/>
      <c r="B50" s="558"/>
      <c r="C50" s="560"/>
      <c r="D50" s="235" t="s">
        <v>150</v>
      </c>
      <c r="E50" s="510" t="s">
        <v>107</v>
      </c>
      <c r="F50" s="510" t="s">
        <v>151</v>
      </c>
      <c r="G50" s="510">
        <v>1</v>
      </c>
      <c r="H50" s="98">
        <v>0.5</v>
      </c>
      <c r="I50" s="99">
        <v>42767</v>
      </c>
      <c r="J50" s="99">
        <v>43069</v>
      </c>
      <c r="K50" s="104">
        <v>0</v>
      </c>
      <c r="L50" s="23">
        <v>0.2</v>
      </c>
      <c r="M50" s="153" t="s">
        <v>417</v>
      </c>
      <c r="N50" s="236"/>
      <c r="O50" s="20"/>
      <c r="P50" s="560"/>
      <c r="Q50" s="562"/>
    </row>
    <row r="51" spans="1:17" ht="170.45" customHeight="1" thickBot="1" x14ac:dyDescent="0.3">
      <c r="A51" s="550"/>
      <c r="B51" s="44" t="s">
        <v>152</v>
      </c>
      <c r="C51" s="45">
        <v>0.15</v>
      </c>
      <c r="D51" s="237" t="s">
        <v>153</v>
      </c>
      <c r="E51" s="44" t="s">
        <v>107</v>
      </c>
      <c r="F51" s="44" t="s">
        <v>154</v>
      </c>
      <c r="G51" s="48">
        <v>1</v>
      </c>
      <c r="H51" s="106">
        <v>1</v>
      </c>
      <c r="I51" s="49">
        <v>42917</v>
      </c>
      <c r="J51" s="49">
        <v>43100</v>
      </c>
      <c r="K51" s="107">
        <v>0</v>
      </c>
      <c r="L51" s="108"/>
      <c r="M51" s="241"/>
      <c r="N51" s="237"/>
      <c r="O51" s="46"/>
      <c r="P51" s="45">
        <f t="shared" ref="P51:P52" si="1">+L51*H51</f>
        <v>0</v>
      </c>
      <c r="Q51" s="565"/>
    </row>
    <row r="52" spans="1:17" ht="84" customHeight="1" x14ac:dyDescent="0.25">
      <c r="A52" s="542" t="s">
        <v>155</v>
      </c>
      <c r="B52" s="14" t="s">
        <v>156</v>
      </c>
      <c r="C52" s="109">
        <v>0.25</v>
      </c>
      <c r="D52" s="234" t="s">
        <v>157</v>
      </c>
      <c r="E52" s="14" t="s">
        <v>107</v>
      </c>
      <c r="F52" s="14" t="s">
        <v>158</v>
      </c>
      <c r="G52" s="110">
        <v>2</v>
      </c>
      <c r="H52" s="111">
        <v>1</v>
      </c>
      <c r="I52" s="16">
        <v>42887</v>
      </c>
      <c r="J52" s="16">
        <v>43099</v>
      </c>
      <c r="K52" s="112">
        <v>0</v>
      </c>
      <c r="L52" s="15"/>
      <c r="M52" s="242"/>
      <c r="N52" s="243"/>
      <c r="O52" s="13"/>
      <c r="P52" s="15">
        <f t="shared" si="1"/>
        <v>0</v>
      </c>
      <c r="Q52" s="561">
        <f>+P52*C52+P53*C53+P59*C59</f>
        <v>0.11750000000000001</v>
      </c>
    </row>
    <row r="53" spans="1:17" ht="114.75" x14ac:dyDescent="0.25">
      <c r="A53" s="543"/>
      <c r="B53" s="548" t="s">
        <v>159</v>
      </c>
      <c r="C53" s="549">
        <v>0.5</v>
      </c>
      <c r="D53" s="236" t="s">
        <v>160</v>
      </c>
      <c r="E53" s="22" t="s">
        <v>161</v>
      </c>
      <c r="F53" s="22" t="s">
        <v>162</v>
      </c>
      <c r="G53" s="38">
        <v>1</v>
      </c>
      <c r="H53" s="36">
        <v>0.2</v>
      </c>
      <c r="I53" s="24">
        <v>42901</v>
      </c>
      <c r="J53" s="24">
        <v>43069</v>
      </c>
      <c r="K53" s="113">
        <v>5000000</v>
      </c>
      <c r="L53" s="23"/>
      <c r="M53" s="515"/>
      <c r="N53" s="516"/>
      <c r="O53" s="20"/>
      <c r="P53" s="549">
        <f>+L53*H53+L54*H54+L55*H55+L56*H56+L57*H57+L58*H58</f>
        <v>0.11000000000000001</v>
      </c>
      <c r="Q53" s="562"/>
    </row>
    <row r="54" spans="1:17" ht="89.25" x14ac:dyDescent="0.25">
      <c r="A54" s="543"/>
      <c r="B54" s="557"/>
      <c r="C54" s="559"/>
      <c r="D54" s="236" t="s">
        <v>163</v>
      </c>
      <c r="E54" s="22" t="s">
        <v>107</v>
      </c>
      <c r="F54" s="22" t="s">
        <v>164</v>
      </c>
      <c r="G54" s="38">
        <v>2</v>
      </c>
      <c r="H54" s="36">
        <v>0.1</v>
      </c>
      <c r="I54" s="24">
        <v>42795</v>
      </c>
      <c r="J54" s="24">
        <v>43100</v>
      </c>
      <c r="K54" s="113">
        <v>15000000</v>
      </c>
      <c r="L54" s="23">
        <v>0.1</v>
      </c>
      <c r="M54" s="153" t="s">
        <v>418</v>
      </c>
      <c r="N54" s="236"/>
      <c r="O54" s="20"/>
      <c r="P54" s="559"/>
      <c r="Q54" s="563"/>
    </row>
    <row r="55" spans="1:17" ht="75.599999999999994" customHeight="1" x14ac:dyDescent="0.25">
      <c r="A55" s="543"/>
      <c r="B55" s="557"/>
      <c r="C55" s="559"/>
      <c r="D55" s="236" t="s">
        <v>165</v>
      </c>
      <c r="E55" s="22" t="s">
        <v>107</v>
      </c>
      <c r="F55" s="22" t="s">
        <v>166</v>
      </c>
      <c r="G55" s="36">
        <v>1</v>
      </c>
      <c r="H55" s="36">
        <v>0.2</v>
      </c>
      <c r="I55" s="24">
        <v>42767</v>
      </c>
      <c r="J55" s="24">
        <v>43069</v>
      </c>
      <c r="K55" s="113">
        <v>0</v>
      </c>
      <c r="L55" s="23">
        <v>0.25</v>
      </c>
      <c r="M55" s="153" t="s">
        <v>391</v>
      </c>
      <c r="N55" s="236"/>
      <c r="O55" s="20"/>
      <c r="P55" s="559"/>
      <c r="Q55" s="563"/>
    </row>
    <row r="56" spans="1:17" ht="127.5" x14ac:dyDescent="0.25">
      <c r="A56" s="543"/>
      <c r="B56" s="557"/>
      <c r="C56" s="559"/>
      <c r="D56" s="236" t="s">
        <v>168</v>
      </c>
      <c r="E56" s="22" t="s">
        <v>107</v>
      </c>
      <c r="F56" s="22" t="s">
        <v>169</v>
      </c>
      <c r="G56" s="22">
        <v>2</v>
      </c>
      <c r="H56" s="36">
        <v>0.1</v>
      </c>
      <c r="I56" s="24">
        <v>42887</v>
      </c>
      <c r="J56" s="24">
        <v>43099</v>
      </c>
      <c r="K56" s="113">
        <v>0</v>
      </c>
      <c r="L56" s="23"/>
      <c r="M56" s="153"/>
      <c r="N56" s="236"/>
      <c r="O56" s="20"/>
      <c r="P56" s="559"/>
      <c r="Q56" s="562"/>
    </row>
    <row r="57" spans="1:17" ht="76.5" x14ac:dyDescent="0.25">
      <c r="A57" s="543"/>
      <c r="B57" s="557"/>
      <c r="C57" s="559"/>
      <c r="D57" s="236" t="s">
        <v>170</v>
      </c>
      <c r="E57" s="22" t="s">
        <v>107</v>
      </c>
      <c r="F57" s="22" t="s">
        <v>171</v>
      </c>
      <c r="G57" s="36">
        <v>1</v>
      </c>
      <c r="H57" s="36">
        <v>0.2</v>
      </c>
      <c r="I57" s="24">
        <v>42826</v>
      </c>
      <c r="J57" s="24">
        <v>43089</v>
      </c>
      <c r="K57" s="114">
        <v>18000000</v>
      </c>
      <c r="L57" s="23">
        <v>0.2</v>
      </c>
      <c r="M57" s="153" t="s">
        <v>394</v>
      </c>
      <c r="N57" s="236"/>
      <c r="O57" s="20"/>
      <c r="P57" s="559"/>
      <c r="Q57" s="563"/>
    </row>
    <row r="58" spans="1:17" ht="224.45" customHeight="1" x14ac:dyDescent="0.25">
      <c r="A58" s="543"/>
      <c r="B58" s="558"/>
      <c r="C58" s="560"/>
      <c r="D58" s="236" t="s">
        <v>172</v>
      </c>
      <c r="E58" s="22" t="s">
        <v>107</v>
      </c>
      <c r="F58" s="22" t="s">
        <v>173</v>
      </c>
      <c r="G58" s="245"/>
      <c r="H58" s="36">
        <v>0.2</v>
      </c>
      <c r="I58" s="24">
        <v>42767</v>
      </c>
      <c r="J58" s="24">
        <v>43099</v>
      </c>
      <c r="K58" s="114">
        <v>0</v>
      </c>
      <c r="L58" s="23">
        <v>0.05</v>
      </c>
      <c r="M58" s="153" t="s">
        <v>344</v>
      </c>
      <c r="N58" s="236" t="s">
        <v>343</v>
      </c>
      <c r="O58" s="20"/>
      <c r="P58" s="560"/>
      <c r="Q58" s="563"/>
    </row>
    <row r="59" spans="1:17" ht="216.6" customHeight="1" thickBot="1" x14ac:dyDescent="0.3">
      <c r="A59" s="550"/>
      <c r="B59" s="44" t="s">
        <v>174</v>
      </c>
      <c r="C59" s="45">
        <v>0.25</v>
      </c>
      <c r="D59" s="238" t="s">
        <v>341</v>
      </c>
      <c r="E59" s="115" t="s">
        <v>107</v>
      </c>
      <c r="F59" s="115" t="s">
        <v>175</v>
      </c>
      <c r="G59" s="115">
        <v>1</v>
      </c>
      <c r="H59" s="108">
        <v>1</v>
      </c>
      <c r="I59" s="116">
        <v>42736</v>
      </c>
      <c r="J59" s="116">
        <v>43099</v>
      </c>
      <c r="K59" s="117">
        <v>0</v>
      </c>
      <c r="L59" s="232">
        <f>3/12</f>
        <v>0.25</v>
      </c>
      <c r="M59" s="241" t="s">
        <v>433</v>
      </c>
      <c r="N59" s="237"/>
      <c r="O59" s="46"/>
      <c r="P59" s="45">
        <f>+L59*H59</f>
        <v>0.25</v>
      </c>
      <c r="Q59" s="564"/>
    </row>
    <row r="60" spans="1:17" ht="66.599999999999994" customHeight="1" x14ac:dyDescent="0.25">
      <c r="A60" s="594" t="s">
        <v>180</v>
      </c>
      <c r="B60" s="596" t="s">
        <v>181</v>
      </c>
      <c r="C60" s="595">
        <v>0.4</v>
      </c>
      <c r="D60" s="170" t="s">
        <v>182</v>
      </c>
      <c r="E60" s="521" t="s">
        <v>183</v>
      </c>
      <c r="F60" s="521" t="s">
        <v>184</v>
      </c>
      <c r="G60" s="521">
        <v>1</v>
      </c>
      <c r="H60" s="520">
        <v>0.5</v>
      </c>
      <c r="I60" s="173">
        <v>42794</v>
      </c>
      <c r="J60" s="173">
        <v>43100</v>
      </c>
      <c r="K60" s="223">
        <v>0</v>
      </c>
      <c r="L60" s="520"/>
      <c r="M60" s="175"/>
      <c r="N60" s="170"/>
      <c r="O60" s="170"/>
      <c r="P60" s="224"/>
      <c r="Q60" s="225"/>
    </row>
    <row r="61" spans="1:17" ht="57.6" customHeight="1" x14ac:dyDescent="0.25">
      <c r="A61" s="590"/>
      <c r="B61" s="592"/>
      <c r="C61" s="592"/>
      <c r="D61" s="160" t="s">
        <v>185</v>
      </c>
      <c r="E61" s="518" t="s">
        <v>183</v>
      </c>
      <c r="F61" s="221" t="s">
        <v>186</v>
      </c>
      <c r="G61" s="518">
        <v>4</v>
      </c>
      <c r="H61" s="517">
        <v>0.5</v>
      </c>
      <c r="I61" s="162">
        <v>42826</v>
      </c>
      <c r="J61" s="162">
        <v>43100</v>
      </c>
      <c r="K61" s="211">
        <v>0</v>
      </c>
      <c r="L61" s="517"/>
      <c r="M61" s="164"/>
      <c r="N61" s="160"/>
      <c r="O61" s="160"/>
      <c r="P61" s="220"/>
      <c r="Q61" s="226"/>
    </row>
    <row r="62" spans="1:17" ht="102.6" customHeight="1" x14ac:dyDescent="0.25">
      <c r="A62" s="590"/>
      <c r="B62" s="518" t="s">
        <v>187</v>
      </c>
      <c r="C62" s="517">
        <v>0.3</v>
      </c>
      <c r="D62" s="160" t="s">
        <v>188</v>
      </c>
      <c r="E62" s="518" t="s">
        <v>161</v>
      </c>
      <c r="F62" s="518" t="s">
        <v>186</v>
      </c>
      <c r="G62" s="518">
        <v>4</v>
      </c>
      <c r="H62" s="517">
        <v>1</v>
      </c>
      <c r="I62" s="162">
        <v>42826</v>
      </c>
      <c r="J62" s="162">
        <v>43100</v>
      </c>
      <c r="K62" s="211">
        <v>0</v>
      </c>
      <c r="L62" s="517"/>
      <c r="M62" s="164"/>
      <c r="N62" s="160"/>
      <c r="O62" s="160"/>
      <c r="P62" s="220"/>
      <c r="Q62" s="226"/>
    </row>
    <row r="63" spans="1:17" ht="124.15" customHeight="1" x14ac:dyDescent="0.25">
      <c r="A63" s="590"/>
      <c r="B63" s="518" t="s">
        <v>189</v>
      </c>
      <c r="C63" s="517">
        <v>0.4</v>
      </c>
      <c r="D63" s="160" t="s">
        <v>190</v>
      </c>
      <c r="E63" s="518" t="s">
        <v>161</v>
      </c>
      <c r="F63" s="518" t="s">
        <v>186</v>
      </c>
      <c r="G63" s="518">
        <v>4</v>
      </c>
      <c r="H63" s="517">
        <v>1</v>
      </c>
      <c r="I63" s="162">
        <v>42826</v>
      </c>
      <c r="J63" s="162">
        <v>43100</v>
      </c>
      <c r="K63" s="211">
        <v>0</v>
      </c>
      <c r="L63" s="517"/>
      <c r="M63" s="164"/>
      <c r="N63" s="160"/>
      <c r="O63" s="160"/>
      <c r="P63" s="220"/>
      <c r="Q63" s="226"/>
    </row>
    <row r="64" spans="1:17" ht="73.150000000000006" customHeight="1" x14ac:dyDescent="0.25">
      <c r="A64" s="589" t="s">
        <v>191</v>
      </c>
      <c r="B64" s="593" t="s">
        <v>192</v>
      </c>
      <c r="C64" s="591">
        <v>0.5</v>
      </c>
      <c r="D64" s="160" t="s">
        <v>193</v>
      </c>
      <c r="E64" s="518" t="s">
        <v>161</v>
      </c>
      <c r="F64" s="518" t="s">
        <v>194</v>
      </c>
      <c r="G64" s="518">
        <v>1</v>
      </c>
      <c r="H64" s="517">
        <v>0.5</v>
      </c>
      <c r="I64" s="162">
        <v>42737</v>
      </c>
      <c r="J64" s="162">
        <v>42794</v>
      </c>
      <c r="K64" s="211">
        <v>0</v>
      </c>
      <c r="L64" s="191"/>
      <c r="M64" s="164"/>
      <c r="N64" s="160"/>
      <c r="O64" s="160"/>
      <c r="P64" s="220"/>
      <c r="Q64" s="226"/>
    </row>
    <row r="65" spans="1:17" ht="73.150000000000006" customHeight="1" x14ac:dyDescent="0.25">
      <c r="A65" s="590"/>
      <c r="B65" s="592"/>
      <c r="C65" s="592"/>
      <c r="D65" s="160" t="s">
        <v>195</v>
      </c>
      <c r="E65" s="518" t="s">
        <v>196</v>
      </c>
      <c r="F65" s="518" t="s">
        <v>197</v>
      </c>
      <c r="G65" s="517">
        <v>1</v>
      </c>
      <c r="H65" s="517">
        <v>0.5</v>
      </c>
      <c r="I65" s="162">
        <v>42795</v>
      </c>
      <c r="J65" s="162">
        <v>43100</v>
      </c>
      <c r="K65" s="211">
        <v>0</v>
      </c>
      <c r="L65" s="517"/>
      <c r="M65" s="164"/>
      <c r="N65" s="160"/>
      <c r="O65" s="160"/>
      <c r="P65" s="517"/>
      <c r="Q65" s="226"/>
    </row>
    <row r="66" spans="1:17" ht="73.150000000000006" customHeight="1" x14ac:dyDescent="0.25">
      <c r="A66" s="590"/>
      <c r="B66" s="518" t="s">
        <v>198</v>
      </c>
      <c r="C66" s="517">
        <v>0.5</v>
      </c>
      <c r="D66" s="222" t="s">
        <v>199</v>
      </c>
      <c r="E66" s="518" t="s">
        <v>161</v>
      </c>
      <c r="F66" s="518" t="s">
        <v>200</v>
      </c>
      <c r="G66" s="518">
        <v>9</v>
      </c>
      <c r="H66" s="517">
        <v>1</v>
      </c>
      <c r="I66" s="162">
        <v>42795</v>
      </c>
      <c r="J66" s="162">
        <v>43100</v>
      </c>
      <c r="K66" s="211">
        <v>0</v>
      </c>
      <c r="L66" s="517"/>
      <c r="M66" s="192"/>
      <c r="N66" s="160"/>
      <c r="O66" s="160"/>
      <c r="P66" s="517"/>
      <c r="Q66" s="226"/>
    </row>
    <row r="67" spans="1:17" ht="110.45" customHeight="1" x14ac:dyDescent="0.25">
      <c r="A67" s="589" t="s">
        <v>201</v>
      </c>
      <c r="B67" s="518" t="s">
        <v>202</v>
      </c>
      <c r="C67" s="517">
        <v>0.25</v>
      </c>
      <c r="D67" s="160" t="s">
        <v>203</v>
      </c>
      <c r="E67" s="518" t="s">
        <v>161</v>
      </c>
      <c r="F67" s="518" t="s">
        <v>204</v>
      </c>
      <c r="G67" s="518">
        <v>2</v>
      </c>
      <c r="H67" s="517">
        <v>1</v>
      </c>
      <c r="I67" s="162">
        <v>42917</v>
      </c>
      <c r="J67" s="162">
        <v>43100</v>
      </c>
      <c r="K67" s="211">
        <v>0</v>
      </c>
      <c r="L67" s="517"/>
      <c r="M67" s="164"/>
      <c r="N67" s="160"/>
      <c r="O67" s="160"/>
      <c r="P67" s="517"/>
      <c r="Q67" s="227"/>
    </row>
    <row r="68" spans="1:17" ht="64.900000000000006" customHeight="1" x14ac:dyDescent="0.25">
      <c r="A68" s="590"/>
      <c r="B68" s="593" t="s">
        <v>205</v>
      </c>
      <c r="C68" s="591">
        <v>0.25</v>
      </c>
      <c r="D68" s="160" t="s">
        <v>206</v>
      </c>
      <c r="E68" s="518" t="s">
        <v>161</v>
      </c>
      <c r="F68" s="518" t="s">
        <v>207</v>
      </c>
      <c r="G68" s="518">
        <v>11</v>
      </c>
      <c r="H68" s="517">
        <v>0.5</v>
      </c>
      <c r="I68" s="162">
        <v>42767</v>
      </c>
      <c r="J68" s="162">
        <v>43100</v>
      </c>
      <c r="K68" s="211">
        <v>0</v>
      </c>
      <c r="L68" s="517"/>
      <c r="M68" s="192"/>
      <c r="N68" s="160"/>
      <c r="O68" s="160"/>
      <c r="P68" s="517"/>
      <c r="Q68" s="227"/>
    </row>
    <row r="69" spans="1:17" ht="58.15" customHeight="1" x14ac:dyDescent="0.25">
      <c r="A69" s="590"/>
      <c r="B69" s="592"/>
      <c r="C69" s="592"/>
      <c r="D69" s="160" t="s">
        <v>208</v>
      </c>
      <c r="E69" s="518" t="s">
        <v>209</v>
      </c>
      <c r="F69" s="518" t="s">
        <v>210</v>
      </c>
      <c r="G69" s="517">
        <v>1</v>
      </c>
      <c r="H69" s="517">
        <v>0.5</v>
      </c>
      <c r="I69" s="162">
        <v>42948</v>
      </c>
      <c r="J69" s="162">
        <v>43100</v>
      </c>
      <c r="K69" s="211">
        <v>0</v>
      </c>
      <c r="L69" s="517"/>
      <c r="M69" s="192"/>
      <c r="N69" s="160"/>
      <c r="O69" s="191"/>
      <c r="P69" s="220"/>
      <c r="Q69" s="227"/>
    </row>
    <row r="70" spans="1:17" ht="164.25" customHeight="1" x14ac:dyDescent="0.25">
      <c r="A70" s="590"/>
      <c r="B70" s="593" t="s">
        <v>211</v>
      </c>
      <c r="C70" s="591">
        <v>0.25</v>
      </c>
      <c r="D70" s="160" t="s">
        <v>212</v>
      </c>
      <c r="E70" s="518" t="s">
        <v>196</v>
      </c>
      <c r="F70" s="518" t="s">
        <v>213</v>
      </c>
      <c r="G70" s="518">
        <v>1</v>
      </c>
      <c r="H70" s="517">
        <v>0.2</v>
      </c>
      <c r="I70" s="162">
        <v>42737</v>
      </c>
      <c r="J70" s="162">
        <v>42825</v>
      </c>
      <c r="K70" s="211">
        <v>0</v>
      </c>
      <c r="L70" s="517"/>
      <c r="M70" s="164"/>
      <c r="N70" s="160"/>
      <c r="O70" s="191"/>
      <c r="P70" s="220"/>
      <c r="Q70" s="227"/>
    </row>
    <row r="71" spans="1:17" ht="82.5" customHeight="1" x14ac:dyDescent="0.25">
      <c r="A71" s="590"/>
      <c r="B71" s="592"/>
      <c r="C71" s="592"/>
      <c r="D71" s="160" t="s">
        <v>214</v>
      </c>
      <c r="E71" s="518" t="s">
        <v>196</v>
      </c>
      <c r="F71" s="518" t="s">
        <v>215</v>
      </c>
      <c r="G71" s="518">
        <v>2</v>
      </c>
      <c r="H71" s="517">
        <v>0.8</v>
      </c>
      <c r="I71" s="162">
        <v>42917</v>
      </c>
      <c r="J71" s="162">
        <v>43100</v>
      </c>
      <c r="K71" s="211">
        <v>0</v>
      </c>
      <c r="L71" s="517"/>
      <c r="M71" s="164"/>
      <c r="N71" s="160"/>
      <c r="O71" s="191"/>
      <c r="P71" s="517"/>
      <c r="Q71" s="226"/>
    </row>
    <row r="72" spans="1:17" ht="107.45" customHeight="1" thickBot="1" x14ac:dyDescent="0.3">
      <c r="A72" s="597"/>
      <c r="B72" s="178" t="s">
        <v>216</v>
      </c>
      <c r="C72" s="179">
        <v>0.25</v>
      </c>
      <c r="D72" s="186" t="s">
        <v>217</v>
      </c>
      <c r="E72" s="178" t="s">
        <v>196</v>
      </c>
      <c r="F72" s="178" t="s">
        <v>218</v>
      </c>
      <c r="G72" s="178">
        <v>4</v>
      </c>
      <c r="H72" s="179">
        <v>1</v>
      </c>
      <c r="I72" s="183">
        <v>42826</v>
      </c>
      <c r="J72" s="183">
        <v>43100</v>
      </c>
      <c r="K72" s="218">
        <v>0</v>
      </c>
      <c r="L72" s="179"/>
      <c r="M72" s="185"/>
      <c r="N72" s="186"/>
      <c r="O72" s="228"/>
      <c r="P72" s="229"/>
      <c r="Q72" s="230"/>
    </row>
    <row r="73" spans="1:17" ht="136.9" customHeight="1" x14ac:dyDescent="0.25">
      <c r="A73" s="594" t="s">
        <v>223</v>
      </c>
      <c r="B73" s="596" t="s">
        <v>224</v>
      </c>
      <c r="C73" s="595">
        <v>0.2</v>
      </c>
      <c r="D73" s="251" t="s">
        <v>225</v>
      </c>
      <c r="E73" s="213" t="s">
        <v>226</v>
      </c>
      <c r="F73" s="213" t="s">
        <v>227</v>
      </c>
      <c r="G73" s="521">
        <v>22</v>
      </c>
      <c r="H73" s="520">
        <v>0.15</v>
      </c>
      <c r="I73" s="173">
        <v>42781</v>
      </c>
      <c r="J73" s="173">
        <v>43100</v>
      </c>
      <c r="K73" s="214">
        <v>209800000</v>
      </c>
      <c r="L73" s="520">
        <v>0</v>
      </c>
      <c r="M73" s="246" t="s">
        <v>419</v>
      </c>
      <c r="N73" s="170" t="s">
        <v>420</v>
      </c>
      <c r="O73" s="215">
        <v>0</v>
      </c>
      <c r="P73" s="595">
        <f>+L73*H73+L74*H74+L75*H75*L76*H76+L77*H77+L78*H78</f>
        <v>0</v>
      </c>
      <c r="Q73" s="598">
        <f>+P73+C73+P79*C79+P80*C80+P83*C83+P85*C85</f>
        <v>0.39435897435897443</v>
      </c>
    </row>
    <row r="74" spans="1:17" ht="44.25" customHeight="1" x14ac:dyDescent="0.25">
      <c r="A74" s="590"/>
      <c r="B74" s="592"/>
      <c r="C74" s="592"/>
      <c r="D74" s="203" t="s">
        <v>228</v>
      </c>
      <c r="E74" s="191" t="s">
        <v>226</v>
      </c>
      <c r="F74" s="191" t="s">
        <v>229</v>
      </c>
      <c r="G74" s="518">
        <v>3</v>
      </c>
      <c r="H74" s="517">
        <v>0.15</v>
      </c>
      <c r="I74" s="162">
        <v>42795</v>
      </c>
      <c r="J74" s="162">
        <v>43100</v>
      </c>
      <c r="K74" s="204">
        <v>60000000</v>
      </c>
      <c r="L74" s="517">
        <v>0</v>
      </c>
      <c r="M74" s="164"/>
      <c r="N74" s="160"/>
      <c r="O74" s="205">
        <v>0</v>
      </c>
      <c r="P74" s="592"/>
      <c r="Q74" s="599"/>
    </row>
    <row r="75" spans="1:17" ht="82.9" customHeight="1" x14ac:dyDescent="0.25">
      <c r="A75" s="590"/>
      <c r="B75" s="592"/>
      <c r="C75" s="592"/>
      <c r="D75" s="203" t="s">
        <v>230</v>
      </c>
      <c r="E75" s="191" t="s">
        <v>226</v>
      </c>
      <c r="F75" s="191" t="s">
        <v>231</v>
      </c>
      <c r="G75" s="518">
        <v>1</v>
      </c>
      <c r="H75" s="517">
        <v>0.2</v>
      </c>
      <c r="I75" s="162">
        <v>42795</v>
      </c>
      <c r="J75" s="162">
        <v>43100</v>
      </c>
      <c r="K75" s="204">
        <v>20000000</v>
      </c>
      <c r="L75" s="517">
        <v>0.05</v>
      </c>
      <c r="M75" s="192" t="s">
        <v>421</v>
      </c>
      <c r="N75" s="160"/>
      <c r="O75" s="205">
        <v>0</v>
      </c>
      <c r="P75" s="592"/>
      <c r="Q75" s="599"/>
    </row>
    <row r="76" spans="1:17" ht="68.25" customHeight="1" x14ac:dyDescent="0.25">
      <c r="A76" s="590"/>
      <c r="B76" s="592"/>
      <c r="C76" s="592"/>
      <c r="D76" s="203" t="s">
        <v>232</v>
      </c>
      <c r="E76" s="191" t="s">
        <v>226</v>
      </c>
      <c r="F76" s="191" t="s">
        <v>233</v>
      </c>
      <c r="G76" s="518">
        <v>4</v>
      </c>
      <c r="H76" s="517">
        <v>0.2</v>
      </c>
      <c r="I76" s="162">
        <v>42826</v>
      </c>
      <c r="J76" s="162">
        <v>43100</v>
      </c>
      <c r="K76" s="204">
        <v>300000000</v>
      </c>
      <c r="L76" s="517">
        <v>0</v>
      </c>
      <c r="M76" s="164" t="s">
        <v>425</v>
      </c>
      <c r="N76" s="160"/>
      <c r="O76" s="205">
        <v>0</v>
      </c>
      <c r="P76" s="592"/>
      <c r="Q76" s="599"/>
    </row>
    <row r="77" spans="1:17" ht="172.15" customHeight="1" x14ac:dyDescent="0.25">
      <c r="A77" s="590"/>
      <c r="B77" s="592"/>
      <c r="C77" s="592"/>
      <c r="D77" s="252" t="s">
        <v>234</v>
      </c>
      <c r="E77" s="191" t="s">
        <v>226</v>
      </c>
      <c r="F77" s="191" t="s">
        <v>235</v>
      </c>
      <c r="G77" s="518">
        <v>1</v>
      </c>
      <c r="H77" s="517">
        <v>0.2</v>
      </c>
      <c r="I77" s="162">
        <v>42736</v>
      </c>
      <c r="J77" s="162">
        <v>42824</v>
      </c>
      <c r="K77" s="204">
        <v>20000000</v>
      </c>
      <c r="L77" s="517">
        <v>0</v>
      </c>
      <c r="M77" s="247" t="s">
        <v>353</v>
      </c>
      <c r="N77" s="160" t="s">
        <v>422</v>
      </c>
      <c r="O77" s="205">
        <v>0</v>
      </c>
      <c r="P77" s="592"/>
      <c r="Q77" s="599"/>
    </row>
    <row r="78" spans="1:17" ht="87" customHeight="1" x14ac:dyDescent="0.25">
      <c r="A78" s="590"/>
      <c r="B78" s="592"/>
      <c r="C78" s="592"/>
      <c r="D78" s="203" t="s">
        <v>236</v>
      </c>
      <c r="E78" s="191" t="s">
        <v>226</v>
      </c>
      <c r="F78" s="191" t="s">
        <v>237</v>
      </c>
      <c r="G78" s="518" t="s">
        <v>238</v>
      </c>
      <c r="H78" s="517">
        <v>0.1</v>
      </c>
      <c r="I78" s="162">
        <v>42917</v>
      </c>
      <c r="J78" s="162">
        <v>43100</v>
      </c>
      <c r="K78" s="204">
        <v>200000000</v>
      </c>
      <c r="L78" s="517"/>
      <c r="M78" s="192"/>
      <c r="N78" s="160"/>
      <c r="O78" s="206">
        <v>0</v>
      </c>
      <c r="P78" s="592"/>
      <c r="Q78" s="599"/>
    </row>
    <row r="79" spans="1:17" ht="135" customHeight="1" x14ac:dyDescent="0.25">
      <c r="A79" s="590"/>
      <c r="B79" s="518" t="s">
        <v>239</v>
      </c>
      <c r="C79" s="517">
        <v>0.2</v>
      </c>
      <c r="D79" s="253" t="s">
        <v>240</v>
      </c>
      <c r="E79" s="207" t="s">
        <v>226</v>
      </c>
      <c r="F79" s="207" t="s">
        <v>241</v>
      </c>
      <c r="G79" s="208">
        <v>10</v>
      </c>
      <c r="H79" s="209">
        <v>1</v>
      </c>
      <c r="I79" s="210">
        <v>42767</v>
      </c>
      <c r="J79" s="210">
        <v>43100</v>
      </c>
      <c r="K79" s="211">
        <v>0</v>
      </c>
      <c r="L79" s="231">
        <f>1/10</f>
        <v>0.1</v>
      </c>
      <c r="M79" s="248" t="s">
        <v>423</v>
      </c>
      <c r="N79" s="160"/>
      <c r="O79" s="206" t="s">
        <v>78</v>
      </c>
      <c r="P79" s="517">
        <f>+L79*H79</f>
        <v>0.1</v>
      </c>
      <c r="Q79" s="599"/>
    </row>
    <row r="80" spans="1:17" ht="63" customHeight="1" x14ac:dyDescent="0.25">
      <c r="A80" s="590"/>
      <c r="B80" s="593" t="s">
        <v>242</v>
      </c>
      <c r="C80" s="591">
        <v>0.2</v>
      </c>
      <c r="D80" s="252" t="s">
        <v>243</v>
      </c>
      <c r="E80" s="518" t="s">
        <v>226</v>
      </c>
      <c r="F80" s="518" t="s">
        <v>244</v>
      </c>
      <c r="G80" s="518">
        <v>12</v>
      </c>
      <c r="H80" s="517">
        <v>0.3</v>
      </c>
      <c r="I80" s="162">
        <v>42765</v>
      </c>
      <c r="J80" s="162">
        <v>43100</v>
      </c>
      <c r="K80" s="211">
        <v>0</v>
      </c>
      <c r="L80" s="231">
        <f>4/12</f>
        <v>0.33333333333333331</v>
      </c>
      <c r="M80" s="247" t="s">
        <v>424</v>
      </c>
      <c r="N80" s="160"/>
      <c r="O80" s="206" t="s">
        <v>78</v>
      </c>
      <c r="P80" s="591">
        <f>+L80*H80+L81*H81+L82*H82</f>
        <v>0.28846153846153844</v>
      </c>
      <c r="Q80" s="599"/>
    </row>
    <row r="81" spans="1:17" ht="45" customHeight="1" x14ac:dyDescent="0.25">
      <c r="A81" s="590"/>
      <c r="B81" s="592"/>
      <c r="C81" s="592"/>
      <c r="D81" s="252" t="s">
        <v>246</v>
      </c>
      <c r="E81" s="518" t="s">
        <v>226</v>
      </c>
      <c r="F81" s="518" t="s">
        <v>247</v>
      </c>
      <c r="G81" s="518">
        <v>52</v>
      </c>
      <c r="H81" s="517">
        <v>0.3</v>
      </c>
      <c r="I81" s="162">
        <v>42736</v>
      </c>
      <c r="J81" s="162">
        <v>43100</v>
      </c>
      <c r="K81" s="211">
        <v>0</v>
      </c>
      <c r="L81" s="231">
        <f>14/52</f>
        <v>0.26923076923076922</v>
      </c>
      <c r="M81" s="248" t="s">
        <v>248</v>
      </c>
      <c r="N81" s="160"/>
      <c r="O81" s="206" t="s">
        <v>78</v>
      </c>
      <c r="P81" s="592"/>
      <c r="Q81" s="599"/>
    </row>
    <row r="82" spans="1:17" ht="48" customHeight="1" x14ac:dyDescent="0.25">
      <c r="A82" s="590"/>
      <c r="B82" s="592"/>
      <c r="C82" s="592"/>
      <c r="D82" s="252" t="s">
        <v>249</v>
      </c>
      <c r="E82" s="518" t="s">
        <v>226</v>
      </c>
      <c r="F82" s="518" t="s">
        <v>247</v>
      </c>
      <c r="G82" s="518">
        <v>52</v>
      </c>
      <c r="H82" s="517">
        <v>0.4</v>
      </c>
      <c r="I82" s="162">
        <v>42736</v>
      </c>
      <c r="J82" s="162">
        <v>43100</v>
      </c>
      <c r="K82" s="212">
        <v>55200000</v>
      </c>
      <c r="L82" s="231">
        <f>14/52</f>
        <v>0.26923076923076922</v>
      </c>
      <c r="M82" s="248" t="s">
        <v>354</v>
      </c>
      <c r="N82" s="160"/>
      <c r="O82" s="206">
        <v>0</v>
      </c>
      <c r="P82" s="592"/>
      <c r="Q82" s="599"/>
    </row>
    <row r="83" spans="1:17" ht="46.15" customHeight="1" x14ac:dyDescent="0.25">
      <c r="A83" s="590"/>
      <c r="B83" s="593" t="s">
        <v>250</v>
      </c>
      <c r="C83" s="591">
        <v>0.2</v>
      </c>
      <c r="D83" s="249" t="s">
        <v>251</v>
      </c>
      <c r="E83" s="518" t="s">
        <v>76</v>
      </c>
      <c r="F83" s="518" t="s">
        <v>252</v>
      </c>
      <c r="G83" s="518">
        <v>6</v>
      </c>
      <c r="H83" s="517">
        <v>0.5</v>
      </c>
      <c r="I83" s="188">
        <v>42767</v>
      </c>
      <c r="J83" s="188">
        <v>43099</v>
      </c>
      <c r="K83" s="211">
        <v>0</v>
      </c>
      <c r="L83" s="231">
        <f>1/6</f>
        <v>0.16666666666666666</v>
      </c>
      <c r="M83" s="249" t="s">
        <v>253</v>
      </c>
      <c r="N83" s="160"/>
      <c r="O83" s="206" t="s">
        <v>78</v>
      </c>
      <c r="P83" s="591">
        <f>+L83*H83+L84*H84</f>
        <v>0.18333333333333335</v>
      </c>
      <c r="Q83" s="599"/>
    </row>
    <row r="84" spans="1:17" ht="69" customHeight="1" x14ac:dyDescent="0.25">
      <c r="A84" s="590"/>
      <c r="B84" s="592"/>
      <c r="C84" s="592"/>
      <c r="D84" s="249" t="s">
        <v>254</v>
      </c>
      <c r="E84" s="518" t="s">
        <v>76</v>
      </c>
      <c r="F84" s="518" t="s">
        <v>255</v>
      </c>
      <c r="G84" s="518">
        <v>5</v>
      </c>
      <c r="H84" s="517">
        <v>0.5</v>
      </c>
      <c r="I84" s="188">
        <v>42767</v>
      </c>
      <c r="J84" s="188">
        <v>43099</v>
      </c>
      <c r="K84" s="211">
        <v>0</v>
      </c>
      <c r="L84" s="231">
        <f>1/5</f>
        <v>0.2</v>
      </c>
      <c r="M84" s="249" t="s">
        <v>256</v>
      </c>
      <c r="N84" s="160"/>
      <c r="O84" s="206" t="s">
        <v>78</v>
      </c>
      <c r="P84" s="592"/>
      <c r="Q84" s="599"/>
    </row>
    <row r="85" spans="1:17" ht="103.9" customHeight="1" thickBot="1" x14ac:dyDescent="0.3">
      <c r="A85" s="597"/>
      <c r="B85" s="178" t="s">
        <v>257</v>
      </c>
      <c r="C85" s="179">
        <v>0.2</v>
      </c>
      <c r="D85" s="250" t="s">
        <v>258</v>
      </c>
      <c r="E85" s="178" t="s">
        <v>76</v>
      </c>
      <c r="F85" s="178" t="s">
        <v>259</v>
      </c>
      <c r="G85" s="216">
        <v>1</v>
      </c>
      <c r="H85" s="179">
        <v>1</v>
      </c>
      <c r="I85" s="217">
        <v>42767</v>
      </c>
      <c r="J85" s="217">
        <v>43099</v>
      </c>
      <c r="K85" s="218">
        <v>0</v>
      </c>
      <c r="L85" s="179">
        <v>0.4</v>
      </c>
      <c r="M85" s="250" t="s">
        <v>260</v>
      </c>
      <c r="N85" s="186"/>
      <c r="O85" s="219" t="s">
        <v>78</v>
      </c>
      <c r="P85" s="179">
        <f>+L85*H85</f>
        <v>0.4</v>
      </c>
      <c r="Q85" s="600"/>
    </row>
    <row r="86" spans="1:17" ht="131.25" customHeight="1" x14ac:dyDescent="0.25">
      <c r="A86" s="519" t="s">
        <v>265</v>
      </c>
      <c r="B86" s="521" t="s">
        <v>266</v>
      </c>
      <c r="C86" s="520">
        <v>1</v>
      </c>
      <c r="D86" s="194" t="s">
        <v>267</v>
      </c>
      <c r="E86" s="521" t="s">
        <v>268</v>
      </c>
      <c r="F86" s="195" t="s">
        <v>269</v>
      </c>
      <c r="G86" s="196">
        <v>1</v>
      </c>
      <c r="H86" s="196">
        <v>1</v>
      </c>
      <c r="I86" s="197">
        <v>42767</v>
      </c>
      <c r="J86" s="197">
        <v>43099</v>
      </c>
      <c r="K86" s="198">
        <v>0</v>
      </c>
      <c r="L86" s="520">
        <v>0.7</v>
      </c>
      <c r="M86" s="246" t="s">
        <v>426</v>
      </c>
      <c r="N86" s="170"/>
      <c r="O86" s="521" t="s">
        <v>78</v>
      </c>
      <c r="P86" s="520">
        <f t="shared" ref="P86:P89" si="2">+L86*H86</f>
        <v>0.7</v>
      </c>
      <c r="Q86" s="524">
        <f>+P86*C86</f>
        <v>0.7</v>
      </c>
    </row>
    <row r="87" spans="1:17" ht="132" customHeight="1" x14ac:dyDescent="0.25">
      <c r="A87" s="589" t="s">
        <v>270</v>
      </c>
      <c r="B87" s="518" t="s">
        <v>271</v>
      </c>
      <c r="C87" s="517">
        <v>0.5</v>
      </c>
      <c r="D87" s="160" t="s">
        <v>272</v>
      </c>
      <c r="E87" s="518" t="s">
        <v>268</v>
      </c>
      <c r="F87" s="518" t="s">
        <v>273</v>
      </c>
      <c r="G87" s="517">
        <v>1</v>
      </c>
      <c r="H87" s="517">
        <v>1</v>
      </c>
      <c r="I87" s="162">
        <v>42767</v>
      </c>
      <c r="J87" s="162">
        <v>43099</v>
      </c>
      <c r="K87" s="189">
        <v>0</v>
      </c>
      <c r="L87" s="517">
        <v>0</v>
      </c>
      <c r="M87" s="247" t="s">
        <v>356</v>
      </c>
      <c r="N87" s="160"/>
      <c r="O87" s="518" t="s">
        <v>78</v>
      </c>
      <c r="P87" s="517">
        <f t="shared" si="2"/>
        <v>0</v>
      </c>
      <c r="Q87" s="601">
        <f>+P87*C87+P88*C88</f>
        <v>0.5</v>
      </c>
    </row>
    <row r="88" spans="1:17" ht="151.15" customHeight="1" x14ac:dyDescent="0.25">
      <c r="A88" s="590"/>
      <c r="B88" s="518" t="s">
        <v>274</v>
      </c>
      <c r="C88" s="517">
        <v>0.5</v>
      </c>
      <c r="D88" s="160" t="s">
        <v>275</v>
      </c>
      <c r="E88" s="518" t="s">
        <v>268</v>
      </c>
      <c r="F88" s="518" t="s">
        <v>276</v>
      </c>
      <c r="G88" s="517">
        <v>1</v>
      </c>
      <c r="H88" s="517">
        <v>1</v>
      </c>
      <c r="I88" s="162">
        <v>42767</v>
      </c>
      <c r="J88" s="162">
        <v>43099</v>
      </c>
      <c r="K88" s="189">
        <v>0</v>
      </c>
      <c r="L88" s="517">
        <v>1</v>
      </c>
      <c r="M88" s="247" t="s">
        <v>427</v>
      </c>
      <c r="N88" s="160"/>
      <c r="O88" s="518" t="s">
        <v>78</v>
      </c>
      <c r="P88" s="517">
        <f t="shared" si="2"/>
        <v>1</v>
      </c>
      <c r="Q88" s="599"/>
    </row>
    <row r="89" spans="1:17" ht="150.6" customHeight="1" x14ac:dyDescent="0.25">
      <c r="A89" s="589" t="s">
        <v>277</v>
      </c>
      <c r="B89" s="518" t="s">
        <v>278</v>
      </c>
      <c r="C89" s="517">
        <v>0.5</v>
      </c>
      <c r="D89" s="160" t="s">
        <v>279</v>
      </c>
      <c r="E89" s="518" t="s">
        <v>268</v>
      </c>
      <c r="F89" s="518" t="s">
        <v>280</v>
      </c>
      <c r="G89" s="517">
        <v>1</v>
      </c>
      <c r="H89" s="517">
        <v>1</v>
      </c>
      <c r="I89" s="162">
        <v>42767</v>
      </c>
      <c r="J89" s="162">
        <v>43099</v>
      </c>
      <c r="K89" s="189">
        <v>0</v>
      </c>
      <c r="L89" s="517">
        <v>1</v>
      </c>
      <c r="M89" s="247" t="s">
        <v>428</v>
      </c>
      <c r="N89" s="160" t="s">
        <v>359</v>
      </c>
      <c r="O89" s="518" t="s">
        <v>78</v>
      </c>
      <c r="P89" s="517">
        <f t="shared" si="2"/>
        <v>1</v>
      </c>
      <c r="Q89" s="601">
        <f>+P89*C89+P90*C90</f>
        <v>0.5625</v>
      </c>
    </row>
    <row r="90" spans="1:17" ht="112.9" customHeight="1" x14ac:dyDescent="0.25">
      <c r="A90" s="590"/>
      <c r="B90" s="593" t="s">
        <v>281</v>
      </c>
      <c r="C90" s="591">
        <v>0.5</v>
      </c>
      <c r="D90" s="160" t="s">
        <v>282</v>
      </c>
      <c r="E90" s="518" t="s">
        <v>82</v>
      </c>
      <c r="F90" s="518" t="s">
        <v>283</v>
      </c>
      <c r="G90" s="518">
        <v>1</v>
      </c>
      <c r="H90" s="517">
        <v>0.5</v>
      </c>
      <c r="I90" s="190">
        <v>42826</v>
      </c>
      <c r="J90" s="190">
        <v>43099</v>
      </c>
      <c r="K90" s="189">
        <v>0</v>
      </c>
      <c r="L90" s="191"/>
      <c r="M90" s="164"/>
      <c r="N90" s="160"/>
      <c r="O90" s="518" t="s">
        <v>78</v>
      </c>
      <c r="P90" s="604">
        <f>+L90*H90+L91*H91+L92*H92</f>
        <v>0.125</v>
      </c>
      <c r="Q90" s="601"/>
    </row>
    <row r="91" spans="1:17" ht="117" customHeight="1" x14ac:dyDescent="0.25">
      <c r="A91" s="590"/>
      <c r="B91" s="592"/>
      <c r="C91" s="592"/>
      <c r="D91" s="160" t="s">
        <v>284</v>
      </c>
      <c r="E91" s="518" t="s">
        <v>285</v>
      </c>
      <c r="F91" s="518" t="s">
        <v>286</v>
      </c>
      <c r="G91" s="518">
        <v>2</v>
      </c>
      <c r="H91" s="517">
        <v>0.25</v>
      </c>
      <c r="I91" s="190">
        <v>42781</v>
      </c>
      <c r="J91" s="190">
        <v>43038</v>
      </c>
      <c r="K91" s="189">
        <v>0</v>
      </c>
      <c r="L91" s="231">
        <f>1/2</f>
        <v>0.5</v>
      </c>
      <c r="M91" s="247" t="s">
        <v>360</v>
      </c>
      <c r="N91" s="160"/>
      <c r="O91" s="518" t="s">
        <v>78</v>
      </c>
      <c r="P91" s="592"/>
      <c r="Q91" s="601"/>
    </row>
    <row r="92" spans="1:17" ht="114.6" customHeight="1" thickBot="1" x14ac:dyDescent="0.3">
      <c r="A92" s="597"/>
      <c r="B92" s="603"/>
      <c r="C92" s="603"/>
      <c r="D92" s="186" t="s">
        <v>287</v>
      </c>
      <c r="E92" s="178" t="s">
        <v>268</v>
      </c>
      <c r="F92" s="178" t="s">
        <v>288</v>
      </c>
      <c r="G92" s="178">
        <v>2</v>
      </c>
      <c r="H92" s="179">
        <v>0.25</v>
      </c>
      <c r="I92" s="200">
        <v>43040</v>
      </c>
      <c r="J92" s="200">
        <v>43100</v>
      </c>
      <c r="K92" s="201">
        <v>0</v>
      </c>
      <c r="L92" s="179"/>
      <c r="M92" s="202"/>
      <c r="N92" s="186"/>
      <c r="O92" s="178" t="s">
        <v>78</v>
      </c>
      <c r="P92" s="603"/>
      <c r="Q92" s="602"/>
    </row>
    <row r="93" spans="1:17" ht="111.6" customHeight="1" x14ac:dyDescent="0.25">
      <c r="A93" s="607" t="s">
        <v>293</v>
      </c>
      <c r="B93" s="557" t="s">
        <v>294</v>
      </c>
      <c r="C93" s="559">
        <v>0.6</v>
      </c>
      <c r="D93" s="142" t="s">
        <v>295</v>
      </c>
      <c r="E93" s="512" t="s">
        <v>196</v>
      </c>
      <c r="F93" s="512" t="s">
        <v>296</v>
      </c>
      <c r="G93" s="512">
        <v>1</v>
      </c>
      <c r="H93" s="143">
        <v>0.5</v>
      </c>
      <c r="I93" s="144">
        <v>42737</v>
      </c>
      <c r="J93" s="144">
        <v>42643</v>
      </c>
      <c r="K93" s="145">
        <v>0</v>
      </c>
      <c r="L93" s="513">
        <v>0.05</v>
      </c>
      <c r="M93" s="88" t="s">
        <v>429</v>
      </c>
      <c r="N93" s="89"/>
      <c r="O93" s="89"/>
      <c r="P93" s="534">
        <f>+L93*H93+L94*H94</f>
        <v>2.5000000000000001E-2</v>
      </c>
      <c r="Q93" s="538">
        <f>(P93*C93)+(P95*C95)+(P97*C97)</f>
        <v>1.7000000000000001E-2</v>
      </c>
    </row>
    <row r="94" spans="1:17" ht="62.25" customHeight="1" x14ac:dyDescent="0.25">
      <c r="A94" s="543"/>
      <c r="B94" s="528"/>
      <c r="C94" s="528"/>
      <c r="D94" s="101" t="s">
        <v>297</v>
      </c>
      <c r="E94" s="22" t="s">
        <v>196</v>
      </c>
      <c r="F94" s="22" t="s">
        <v>298</v>
      </c>
      <c r="G94" s="147">
        <v>51</v>
      </c>
      <c r="H94" s="36">
        <v>0.5</v>
      </c>
      <c r="I94" s="30">
        <v>43009</v>
      </c>
      <c r="J94" s="30">
        <v>43099</v>
      </c>
      <c r="K94" s="148">
        <v>0</v>
      </c>
      <c r="L94" s="23"/>
      <c r="M94" s="26"/>
      <c r="N94" s="20"/>
      <c r="O94" s="20"/>
      <c r="P94" s="605"/>
      <c r="Q94" s="608"/>
    </row>
    <row r="95" spans="1:17" ht="65.25" customHeight="1" x14ac:dyDescent="0.25">
      <c r="A95" s="543"/>
      <c r="B95" s="548" t="s">
        <v>299</v>
      </c>
      <c r="C95" s="549">
        <v>0.2</v>
      </c>
      <c r="D95" s="20" t="s">
        <v>300</v>
      </c>
      <c r="E95" s="22" t="s">
        <v>301</v>
      </c>
      <c r="F95" s="22" t="s">
        <v>302</v>
      </c>
      <c r="G95" s="22">
        <v>30</v>
      </c>
      <c r="H95" s="23">
        <v>0.5</v>
      </c>
      <c r="I95" s="33">
        <v>42856</v>
      </c>
      <c r="J95" s="33">
        <v>43099</v>
      </c>
      <c r="K95" s="148">
        <v>0</v>
      </c>
      <c r="L95" s="23"/>
      <c r="M95" s="26"/>
      <c r="N95" s="20"/>
      <c r="O95" s="20"/>
      <c r="P95" s="606">
        <f>+L95*H95+L96*H96</f>
        <v>0</v>
      </c>
      <c r="Q95" s="608"/>
    </row>
    <row r="96" spans="1:17" ht="59.25" customHeight="1" x14ac:dyDescent="0.25">
      <c r="A96" s="543"/>
      <c r="B96" s="528"/>
      <c r="C96" s="528"/>
      <c r="D96" s="37" t="s">
        <v>303</v>
      </c>
      <c r="E96" s="22" t="s">
        <v>301</v>
      </c>
      <c r="F96" s="22" t="s">
        <v>302</v>
      </c>
      <c r="G96" s="22">
        <v>30</v>
      </c>
      <c r="H96" s="36">
        <v>0.5</v>
      </c>
      <c r="I96" s="30">
        <v>42856</v>
      </c>
      <c r="J96" s="30">
        <v>43099</v>
      </c>
      <c r="K96" s="148">
        <v>0</v>
      </c>
      <c r="L96" s="23"/>
      <c r="M96" s="26"/>
      <c r="N96" s="20"/>
      <c r="O96" s="20"/>
      <c r="P96" s="605"/>
      <c r="Q96" s="608"/>
    </row>
    <row r="97" spans="1:17" ht="123" customHeight="1" x14ac:dyDescent="0.25">
      <c r="A97" s="543"/>
      <c r="B97" s="548" t="s">
        <v>304</v>
      </c>
      <c r="C97" s="549">
        <v>0.2</v>
      </c>
      <c r="D97" s="20" t="s">
        <v>305</v>
      </c>
      <c r="E97" s="22" t="s">
        <v>196</v>
      </c>
      <c r="F97" s="22" t="s">
        <v>306</v>
      </c>
      <c r="G97" s="22">
        <v>1</v>
      </c>
      <c r="H97" s="23">
        <v>0.2</v>
      </c>
      <c r="I97" s="24">
        <v>42736</v>
      </c>
      <c r="J97" s="24">
        <v>42824</v>
      </c>
      <c r="K97" s="148">
        <v>0</v>
      </c>
      <c r="L97" s="489">
        <v>0.05</v>
      </c>
      <c r="M97" s="26" t="s">
        <v>430</v>
      </c>
      <c r="N97" s="20"/>
      <c r="O97" s="20"/>
      <c r="P97" s="559">
        <f>+L97*H97+L98*H98</f>
        <v>1.0000000000000002E-2</v>
      </c>
      <c r="Q97" s="608"/>
    </row>
    <row r="98" spans="1:17" ht="50.25" customHeight="1" x14ac:dyDescent="0.25">
      <c r="A98" s="544"/>
      <c r="B98" s="528"/>
      <c r="C98" s="528"/>
      <c r="D98" s="20" t="s">
        <v>307</v>
      </c>
      <c r="E98" s="22" t="s">
        <v>196</v>
      </c>
      <c r="F98" s="22" t="s">
        <v>308</v>
      </c>
      <c r="G98" s="23">
        <v>1</v>
      </c>
      <c r="H98" s="23">
        <v>0.8</v>
      </c>
      <c r="I98" s="24">
        <v>42826</v>
      </c>
      <c r="J98" s="24">
        <v>43100</v>
      </c>
      <c r="K98" s="148">
        <v>0</v>
      </c>
      <c r="L98" s="23">
        <v>0</v>
      </c>
      <c r="M98" s="26"/>
      <c r="N98" s="20"/>
      <c r="O98" s="20"/>
      <c r="P98" s="560"/>
      <c r="Q98" s="609"/>
    </row>
    <row r="99" spans="1:17" ht="56.45" customHeight="1" x14ac:dyDescent="0.25">
      <c r="A99" s="545" t="s">
        <v>309</v>
      </c>
      <c r="B99" s="548" t="s">
        <v>310</v>
      </c>
      <c r="C99" s="549">
        <v>0.5</v>
      </c>
      <c r="D99" s="20" t="s">
        <v>311</v>
      </c>
      <c r="E99" s="22" t="s">
        <v>196</v>
      </c>
      <c r="F99" s="22" t="s">
        <v>312</v>
      </c>
      <c r="G99" s="22">
        <v>1</v>
      </c>
      <c r="H99" s="23">
        <v>0.2</v>
      </c>
      <c r="I99" s="24">
        <v>42736</v>
      </c>
      <c r="J99" s="24">
        <v>42824</v>
      </c>
      <c r="K99" s="148">
        <v>0</v>
      </c>
      <c r="L99" s="23">
        <v>0.5</v>
      </c>
      <c r="M99" s="34" t="s">
        <v>431</v>
      </c>
      <c r="N99" s="20"/>
      <c r="O99" s="20"/>
      <c r="P99" s="559">
        <f>+L99*H99+L100*H100</f>
        <v>0.1</v>
      </c>
      <c r="Q99" s="535">
        <f>+P99*C99+P101*C101</f>
        <v>0.15000000000000002</v>
      </c>
    </row>
    <row r="100" spans="1:17" ht="36.75" customHeight="1" x14ac:dyDescent="0.25">
      <c r="A100" s="543"/>
      <c r="B100" s="528"/>
      <c r="C100" s="528"/>
      <c r="D100" s="20" t="s">
        <v>313</v>
      </c>
      <c r="E100" s="22" t="s">
        <v>196</v>
      </c>
      <c r="F100" s="22" t="s">
        <v>314</v>
      </c>
      <c r="G100" s="22">
        <v>1</v>
      </c>
      <c r="H100" s="23">
        <v>0.8</v>
      </c>
      <c r="I100" s="24">
        <v>42826</v>
      </c>
      <c r="J100" s="24">
        <v>43100</v>
      </c>
      <c r="K100" s="148">
        <v>0</v>
      </c>
      <c r="L100" s="23"/>
      <c r="M100" s="26"/>
      <c r="N100" s="20"/>
      <c r="O100" s="20"/>
      <c r="P100" s="560"/>
      <c r="Q100" s="608"/>
    </row>
    <row r="101" spans="1:17" ht="107.45" customHeight="1" thickBot="1" x14ac:dyDescent="0.3">
      <c r="A101" s="550"/>
      <c r="B101" s="105" t="s">
        <v>315</v>
      </c>
      <c r="C101" s="45">
        <v>0.5</v>
      </c>
      <c r="D101" s="105" t="s">
        <v>316</v>
      </c>
      <c r="E101" s="44" t="s">
        <v>196</v>
      </c>
      <c r="F101" s="44" t="s">
        <v>317</v>
      </c>
      <c r="G101" s="44">
        <v>1</v>
      </c>
      <c r="H101" s="48">
        <v>1</v>
      </c>
      <c r="I101" s="49">
        <v>42736</v>
      </c>
      <c r="J101" s="49">
        <v>43100</v>
      </c>
      <c r="K101" s="150">
        <v>0</v>
      </c>
      <c r="L101" s="45">
        <v>0.2</v>
      </c>
      <c r="M101" s="139" t="s">
        <v>432</v>
      </c>
      <c r="N101" s="46"/>
      <c r="O101" s="46"/>
      <c r="P101" s="45">
        <f>+L101*H101</f>
        <v>0.2</v>
      </c>
      <c r="Q101" s="610"/>
    </row>
    <row r="102" spans="1:17" ht="76.150000000000006" customHeight="1" x14ac:dyDescent="0.25">
      <c r="A102" s="594" t="s">
        <v>322</v>
      </c>
      <c r="B102" s="521" t="s">
        <v>323</v>
      </c>
      <c r="C102" s="520">
        <v>0.7</v>
      </c>
      <c r="D102" s="170" t="s">
        <v>324</v>
      </c>
      <c r="E102" s="521" t="s">
        <v>325</v>
      </c>
      <c r="F102" s="521" t="s">
        <v>326</v>
      </c>
      <c r="G102" s="171">
        <v>1</v>
      </c>
      <c r="H102" s="172">
        <v>1</v>
      </c>
      <c r="I102" s="173">
        <v>42739</v>
      </c>
      <c r="J102" s="173">
        <v>43099</v>
      </c>
      <c r="K102" s="174">
        <v>0</v>
      </c>
      <c r="L102" s="520">
        <f>25/88</f>
        <v>0.28409090909090912</v>
      </c>
      <c r="M102" s="175" t="s">
        <v>392</v>
      </c>
      <c r="N102" s="170"/>
      <c r="O102" s="521" t="s">
        <v>78</v>
      </c>
      <c r="P102" s="176">
        <f>+L102*G102</f>
        <v>0.28409090909090912</v>
      </c>
      <c r="Q102" s="613">
        <f>+P102*C102+P103*C103</f>
        <v>0.29886363636363639</v>
      </c>
    </row>
    <row r="103" spans="1:17" ht="87" customHeight="1" x14ac:dyDescent="0.25">
      <c r="A103" s="590"/>
      <c r="B103" s="518" t="s">
        <v>328</v>
      </c>
      <c r="C103" s="517">
        <v>0.3</v>
      </c>
      <c r="D103" s="166" t="s">
        <v>329</v>
      </c>
      <c r="E103" s="518" t="s">
        <v>330</v>
      </c>
      <c r="F103" s="518" t="s">
        <v>331</v>
      </c>
      <c r="G103" s="167">
        <v>6</v>
      </c>
      <c r="H103" s="161">
        <v>1</v>
      </c>
      <c r="I103" s="162">
        <v>42739</v>
      </c>
      <c r="J103" s="162">
        <v>43069</v>
      </c>
      <c r="K103" s="163">
        <v>0</v>
      </c>
      <c r="L103" s="517">
        <f>2/6</f>
        <v>0.33333333333333331</v>
      </c>
      <c r="M103" s="164" t="s">
        <v>393</v>
      </c>
      <c r="N103" s="160"/>
      <c r="O103" s="518" t="s">
        <v>78</v>
      </c>
      <c r="P103" s="523">
        <f t="shared" ref="P103:P104" si="3">+L103*H103</f>
        <v>0.33333333333333331</v>
      </c>
      <c r="Q103" s="599"/>
    </row>
    <row r="104" spans="1:17" ht="96.75" customHeight="1" thickBot="1" x14ac:dyDescent="0.3">
      <c r="A104" s="177" t="s">
        <v>332</v>
      </c>
      <c r="B104" s="178" t="s">
        <v>333</v>
      </c>
      <c r="C104" s="179">
        <v>1</v>
      </c>
      <c r="D104" s="180" t="s">
        <v>334</v>
      </c>
      <c r="E104" s="178" t="s">
        <v>330</v>
      </c>
      <c r="F104" s="178" t="s">
        <v>335</v>
      </c>
      <c r="G104" s="181">
        <v>1</v>
      </c>
      <c r="H104" s="182">
        <v>1</v>
      </c>
      <c r="I104" s="183">
        <v>42739</v>
      </c>
      <c r="J104" s="183">
        <v>43099</v>
      </c>
      <c r="K104" s="184">
        <v>0</v>
      </c>
      <c r="L104" s="179">
        <f>1/12</f>
        <v>8.3333333333333329E-2</v>
      </c>
      <c r="M104" s="185" t="s">
        <v>336</v>
      </c>
      <c r="N104" s="186"/>
      <c r="O104" s="178" t="s">
        <v>78</v>
      </c>
      <c r="P104" s="179">
        <f t="shared" si="3"/>
        <v>8.3333333333333329E-2</v>
      </c>
      <c r="Q104" s="522">
        <f>+P104*C104</f>
        <v>8.3333333333333329E-2</v>
      </c>
    </row>
    <row r="105" spans="1:17" ht="15.75" thickBot="1" x14ac:dyDescent="0.3"/>
    <row r="106" spans="1:17" ht="14.25" customHeight="1" x14ac:dyDescent="0.25">
      <c r="A106" s="614" t="s">
        <v>442</v>
      </c>
      <c r="B106" s="615"/>
      <c r="C106" s="615"/>
      <c r="D106" s="615"/>
      <c r="E106" s="615"/>
      <c r="F106" s="615"/>
      <c r="G106" s="615"/>
      <c r="H106" s="615"/>
      <c r="I106" s="615"/>
      <c r="J106" s="615"/>
      <c r="K106" s="616"/>
      <c r="L106" s="119" t="s">
        <v>99</v>
      </c>
      <c r="M106" s="125"/>
      <c r="N106" s="120"/>
      <c r="O106" s="140"/>
      <c r="P106" s="120"/>
      <c r="Q106" s="126"/>
    </row>
    <row r="107" spans="1:17" ht="14.25" customHeight="1" x14ac:dyDescent="0.25">
      <c r="A107" s="617"/>
      <c r="B107" s="618"/>
      <c r="C107" s="618"/>
      <c r="D107" s="618"/>
      <c r="E107" s="618"/>
      <c r="F107" s="618"/>
      <c r="G107" s="618"/>
      <c r="H107" s="618"/>
      <c r="I107" s="618"/>
      <c r="J107" s="618"/>
      <c r="K107" s="619"/>
      <c r="L107" s="63" t="s">
        <v>101</v>
      </c>
      <c r="M107" s="64"/>
      <c r="N107" s="65"/>
      <c r="O107" s="65"/>
      <c r="P107" s="65"/>
      <c r="Q107" s="66"/>
    </row>
    <row r="108" spans="1:17" ht="14.25" customHeight="1" x14ac:dyDescent="0.25">
      <c r="A108" s="617"/>
      <c r="B108" s="618"/>
      <c r="C108" s="618"/>
      <c r="D108" s="618"/>
      <c r="E108" s="618"/>
      <c r="F108" s="618"/>
      <c r="G108" s="618"/>
      <c r="H108" s="618"/>
      <c r="I108" s="618"/>
      <c r="J108" s="618"/>
      <c r="K108" s="619"/>
      <c r="L108" s="63" t="s">
        <v>102</v>
      </c>
      <c r="M108" s="64"/>
      <c r="N108" s="65"/>
      <c r="O108" s="65"/>
      <c r="P108" s="65"/>
      <c r="Q108" s="66"/>
    </row>
    <row r="109" spans="1:17" ht="14.25" customHeight="1" thickBot="1" x14ac:dyDescent="0.3">
      <c r="A109" s="620"/>
      <c r="B109" s="621"/>
      <c r="C109" s="621"/>
      <c r="D109" s="621"/>
      <c r="E109" s="621"/>
      <c r="F109" s="621"/>
      <c r="G109" s="621"/>
      <c r="H109" s="621"/>
      <c r="I109" s="621"/>
      <c r="J109" s="621"/>
      <c r="K109" s="622"/>
      <c r="L109" s="74" t="s">
        <v>103</v>
      </c>
      <c r="M109" s="75"/>
      <c r="N109" s="69"/>
      <c r="O109" s="69"/>
      <c r="P109" s="69"/>
      <c r="Q109" s="76"/>
    </row>
  </sheetData>
  <mergeCells count="116">
    <mergeCell ref="P11:P12"/>
    <mergeCell ref="A13:A27"/>
    <mergeCell ref="Q13:Q27"/>
    <mergeCell ref="B14:B26"/>
    <mergeCell ref="C14:C26"/>
    <mergeCell ref="K14:K16"/>
    <mergeCell ref="P14:P26"/>
    <mergeCell ref="D2:N2"/>
    <mergeCell ref="O2:Q2"/>
    <mergeCell ref="A4:C4"/>
    <mergeCell ref="D4:E4"/>
    <mergeCell ref="A6:A12"/>
    <mergeCell ref="B6:B9"/>
    <mergeCell ref="C6:C9"/>
    <mergeCell ref="P6:P9"/>
    <mergeCell ref="Q6:Q12"/>
    <mergeCell ref="E7:E9"/>
    <mergeCell ref="E17:E21"/>
    <mergeCell ref="K17:K18"/>
    <mergeCell ref="E22:E26"/>
    <mergeCell ref="A28:A29"/>
    <mergeCell ref="B28:B29"/>
    <mergeCell ref="C28:C29"/>
    <mergeCell ref="K8:K9"/>
    <mergeCell ref="B11:B12"/>
    <mergeCell ref="C11:C12"/>
    <mergeCell ref="P28:P29"/>
    <mergeCell ref="Q28:Q29"/>
    <mergeCell ref="A30:A32"/>
    <mergeCell ref="Q30:Q32"/>
    <mergeCell ref="A33:A51"/>
    <mergeCell ref="B33:B34"/>
    <mergeCell ref="C33:C34"/>
    <mergeCell ref="M33:M34"/>
    <mergeCell ref="N33:N34"/>
    <mergeCell ref="P33:P34"/>
    <mergeCell ref="K38:K41"/>
    <mergeCell ref="O38:O41"/>
    <mergeCell ref="P38:P41"/>
    <mergeCell ref="M39:M40"/>
    <mergeCell ref="N39:N40"/>
    <mergeCell ref="B42:B46"/>
    <mergeCell ref="C42:C46"/>
    <mergeCell ref="K42:K46"/>
    <mergeCell ref="P42:P46"/>
    <mergeCell ref="B38:B41"/>
    <mergeCell ref="C38:C41"/>
    <mergeCell ref="Q52:Q59"/>
    <mergeCell ref="B53:B58"/>
    <mergeCell ref="C53:C58"/>
    <mergeCell ref="P53:P58"/>
    <mergeCell ref="A60:A63"/>
    <mergeCell ref="B60:B61"/>
    <mergeCell ref="C60:C61"/>
    <mergeCell ref="B47:B48"/>
    <mergeCell ref="C47:C48"/>
    <mergeCell ref="K47:K48"/>
    <mergeCell ref="M47:M48"/>
    <mergeCell ref="P47:P48"/>
    <mergeCell ref="B49:B50"/>
    <mergeCell ref="C49:C50"/>
    <mergeCell ref="P49:P50"/>
    <mergeCell ref="Q33:Q51"/>
    <mergeCell ref="B35:B37"/>
    <mergeCell ref="C35:C37"/>
    <mergeCell ref="K35:K37"/>
    <mergeCell ref="M35:M37"/>
    <mergeCell ref="N35:N37"/>
    <mergeCell ref="O35:O37"/>
    <mergeCell ref="P35:P37"/>
    <mergeCell ref="A64:A66"/>
    <mergeCell ref="B64:B65"/>
    <mergeCell ref="C64:C65"/>
    <mergeCell ref="A67:A72"/>
    <mergeCell ref="B68:B69"/>
    <mergeCell ref="C68:C69"/>
    <mergeCell ref="B70:B71"/>
    <mergeCell ref="C70:C71"/>
    <mergeCell ref="A52:A59"/>
    <mergeCell ref="P83:P84"/>
    <mergeCell ref="A87:A88"/>
    <mergeCell ref="Q87:Q88"/>
    <mergeCell ref="A89:A92"/>
    <mergeCell ref="Q89:Q92"/>
    <mergeCell ref="B90:B92"/>
    <mergeCell ref="C90:C92"/>
    <mergeCell ref="P90:P92"/>
    <mergeCell ref="A73:A85"/>
    <mergeCell ref="B73:B78"/>
    <mergeCell ref="C73:C78"/>
    <mergeCell ref="P73:P78"/>
    <mergeCell ref="Q73:Q85"/>
    <mergeCell ref="B80:B82"/>
    <mergeCell ref="C80:C82"/>
    <mergeCell ref="P80:P82"/>
    <mergeCell ref="B83:B84"/>
    <mergeCell ref="C83:C84"/>
    <mergeCell ref="A102:A103"/>
    <mergeCell ref="Q102:Q103"/>
    <mergeCell ref="A106:K109"/>
    <mergeCell ref="P97:P98"/>
    <mergeCell ref="A99:A101"/>
    <mergeCell ref="B99:B100"/>
    <mergeCell ref="C99:C100"/>
    <mergeCell ref="P99:P100"/>
    <mergeCell ref="Q99:Q101"/>
    <mergeCell ref="A93:A98"/>
    <mergeCell ref="B93:B94"/>
    <mergeCell ref="C93:C94"/>
    <mergeCell ref="P93:P94"/>
    <mergeCell ref="Q93:Q98"/>
    <mergeCell ref="B95:B96"/>
    <mergeCell ref="C95:C96"/>
    <mergeCell ref="P95:P96"/>
    <mergeCell ref="B97:B98"/>
    <mergeCell ref="C97:C98"/>
  </mergeCells>
  <pageMargins left="0.70866141732283472" right="0.70866141732283472" top="0.74803149606299213" bottom="0.74803149606299213" header="0.31496062992125984" footer="0.31496062992125984"/>
  <pageSetup paperSize="121" scale="62" orientation="landscape" r:id="rId1"/>
  <rowBreaks count="5" manualBreakCount="5">
    <brk id="10" max="16383" man="1"/>
    <brk id="30" max="16" man="1"/>
    <brk id="37" max="16383" man="1"/>
    <brk id="77" max="16" man="1"/>
    <brk id="8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6"/>
  <sheetViews>
    <sheetView zoomScale="80" zoomScaleNormal="80" zoomScaleSheetLayoutView="70" workbookViewId="0">
      <selection activeCell="F8" sqref="F8"/>
    </sheetView>
  </sheetViews>
  <sheetFormatPr baseColWidth="10" defaultColWidth="11.5703125" defaultRowHeight="15" x14ac:dyDescent="0.25"/>
  <cols>
    <col min="1" max="1" width="17.85546875" style="257" customWidth="1"/>
    <col min="2" max="2" width="19.85546875" style="257" customWidth="1"/>
    <col min="3" max="3" width="15.28515625" style="257" customWidth="1"/>
    <col min="4" max="4" width="25.5703125" style="257" customWidth="1"/>
    <col min="5" max="5" width="24.5703125" style="257" customWidth="1"/>
    <col min="6" max="6" width="23.5703125" style="258" customWidth="1"/>
    <col min="7" max="7" width="13.5703125" style="257" customWidth="1"/>
    <col min="8" max="8" width="13.85546875" style="257" bestFit="1" customWidth="1"/>
    <col min="9" max="9" width="10" style="259" bestFit="1" customWidth="1"/>
    <col min="10" max="10" width="13.140625" style="259" bestFit="1" customWidth="1"/>
    <col min="11" max="11" width="15.7109375" style="260" bestFit="1" customWidth="1"/>
    <col min="12" max="12" width="13.42578125" style="257" customWidth="1"/>
    <col min="13" max="13" width="30.140625" style="257" customWidth="1"/>
    <col min="14" max="14" width="50.7109375" style="257" customWidth="1"/>
    <col min="15" max="15" width="13.7109375" style="257" customWidth="1"/>
    <col min="16" max="16384" width="11.5703125" style="257"/>
  </cols>
  <sheetData>
    <row r="1" spans="1:17" ht="15.75" thickBot="1" x14ac:dyDescent="0.3"/>
    <row r="2" spans="1:17" ht="57" customHeight="1" thickBot="1" x14ac:dyDescent="0.3">
      <c r="A2" s="261"/>
      <c r="B2" s="262"/>
      <c r="C2" s="263"/>
      <c r="D2" s="677" t="s">
        <v>0</v>
      </c>
      <c r="E2" s="678"/>
      <c r="F2" s="678"/>
      <c r="G2" s="678"/>
      <c r="H2" s="678"/>
      <c r="I2" s="678"/>
      <c r="J2" s="678"/>
      <c r="K2" s="678"/>
      <c r="L2" s="678"/>
      <c r="M2" s="678"/>
      <c r="N2" s="679"/>
      <c r="O2" s="680" t="s">
        <v>1</v>
      </c>
      <c r="P2" s="681"/>
      <c r="Q2" s="682"/>
    </row>
    <row r="4" spans="1:17" ht="15.75" thickBot="1" x14ac:dyDescent="0.3">
      <c r="A4" s="683" t="s">
        <v>2</v>
      </c>
      <c r="B4" s="683"/>
      <c r="C4" s="683"/>
      <c r="D4" s="546" t="s">
        <v>441</v>
      </c>
      <c r="E4" s="547"/>
    </row>
    <row r="5" spans="1:17" ht="39" thickBot="1" x14ac:dyDescent="0.3">
      <c r="A5" s="264" t="s">
        <v>3</v>
      </c>
      <c r="B5" s="265" t="s">
        <v>4</v>
      </c>
      <c r="C5" s="265" t="s">
        <v>5</v>
      </c>
      <c r="D5" s="266" t="s">
        <v>6</v>
      </c>
      <c r="E5" s="266" t="s">
        <v>7</v>
      </c>
      <c r="F5" s="266" t="s">
        <v>8</v>
      </c>
      <c r="G5" s="266" t="s">
        <v>9</v>
      </c>
      <c r="H5" s="266" t="s">
        <v>10</v>
      </c>
      <c r="I5" s="266" t="s">
        <v>11</v>
      </c>
      <c r="J5" s="266" t="s">
        <v>12</v>
      </c>
      <c r="K5" s="267" t="s">
        <v>13</v>
      </c>
      <c r="L5" s="268" t="s">
        <v>14</v>
      </c>
      <c r="M5" s="266" t="s">
        <v>15</v>
      </c>
      <c r="N5" s="266" t="s">
        <v>16</v>
      </c>
      <c r="O5" s="266" t="s">
        <v>17</v>
      </c>
      <c r="P5" s="266" t="s">
        <v>18</v>
      </c>
      <c r="Q5" s="269" t="s">
        <v>19</v>
      </c>
    </row>
    <row r="6" spans="1:17" ht="15.75" thickBot="1" x14ac:dyDescent="0.3">
      <c r="A6" s="652" t="s">
        <v>368</v>
      </c>
      <c r="B6" s="653"/>
      <c r="C6" s="653"/>
      <c r="D6" s="653"/>
      <c r="E6" s="653"/>
      <c r="F6" s="653"/>
      <c r="G6" s="653"/>
      <c r="H6" s="653"/>
      <c r="I6" s="653"/>
      <c r="J6" s="653"/>
      <c r="K6" s="653"/>
      <c r="L6" s="653"/>
      <c r="M6" s="653"/>
      <c r="N6" s="653"/>
      <c r="O6" s="653"/>
      <c r="P6" s="653"/>
      <c r="Q6" s="654"/>
    </row>
    <row r="7" spans="1:17" ht="130.5" customHeight="1" x14ac:dyDescent="0.25">
      <c r="A7" s="630" t="s">
        <v>20</v>
      </c>
      <c r="B7" s="633" t="s">
        <v>21</v>
      </c>
      <c r="C7" s="634">
        <v>0.4</v>
      </c>
      <c r="D7" s="270" t="s">
        <v>22</v>
      </c>
      <c r="E7" s="271" t="s">
        <v>23</v>
      </c>
      <c r="F7" s="14" t="s">
        <v>24</v>
      </c>
      <c r="G7" s="271">
        <v>358</v>
      </c>
      <c r="H7" s="272">
        <v>0.4</v>
      </c>
      <c r="I7" s="273">
        <v>42767</v>
      </c>
      <c r="J7" s="273">
        <v>43099</v>
      </c>
      <c r="K7" s="452">
        <v>735839000</v>
      </c>
      <c r="L7" s="488">
        <f>9/358</f>
        <v>2.5139664804469275E-2</v>
      </c>
      <c r="M7" s="255" t="s">
        <v>396</v>
      </c>
      <c r="N7" s="505"/>
      <c r="O7" s="274"/>
      <c r="P7" s="275"/>
      <c r="Q7" s="453"/>
    </row>
    <row r="8" spans="1:17" ht="44.25" customHeight="1" x14ac:dyDescent="0.25">
      <c r="A8" s="623"/>
      <c r="B8" s="625"/>
      <c r="C8" s="626"/>
      <c r="D8" s="277" t="s">
        <v>25</v>
      </c>
      <c r="E8" s="684" t="s">
        <v>26</v>
      </c>
      <c r="F8" s="22" t="s">
        <v>27</v>
      </c>
      <c r="G8" s="278">
        <v>350</v>
      </c>
      <c r="H8" s="279">
        <v>0.2</v>
      </c>
      <c r="I8" s="280">
        <v>42767</v>
      </c>
      <c r="J8" s="280">
        <v>43099</v>
      </c>
      <c r="K8" s="443">
        <v>83600000</v>
      </c>
      <c r="L8" s="489">
        <f>53/350</f>
        <v>0.15142857142857144</v>
      </c>
      <c r="M8" s="153" t="s">
        <v>397</v>
      </c>
      <c r="N8" s="506"/>
      <c r="O8" s="281"/>
      <c r="P8" s="282"/>
      <c r="Q8" s="276"/>
    </row>
    <row r="9" spans="1:17" ht="69" customHeight="1" x14ac:dyDescent="0.25">
      <c r="A9" s="623"/>
      <c r="B9" s="625"/>
      <c r="C9" s="626"/>
      <c r="D9" s="277" t="s">
        <v>28</v>
      </c>
      <c r="E9" s="684"/>
      <c r="F9" s="27" t="s">
        <v>29</v>
      </c>
      <c r="G9" s="278">
        <v>9</v>
      </c>
      <c r="H9" s="279">
        <v>0.2</v>
      </c>
      <c r="I9" s="280">
        <v>42767</v>
      </c>
      <c r="J9" s="280">
        <v>43099</v>
      </c>
      <c r="K9" s="685">
        <v>95384042</v>
      </c>
      <c r="L9" s="23"/>
      <c r="M9" s="153"/>
      <c r="N9" s="506"/>
      <c r="O9" s="281"/>
      <c r="P9" s="282"/>
      <c r="Q9" s="276"/>
    </row>
    <row r="10" spans="1:17" ht="63.75" x14ac:dyDescent="0.25">
      <c r="A10" s="623"/>
      <c r="B10" s="625"/>
      <c r="C10" s="626"/>
      <c r="D10" s="277" t="s">
        <v>30</v>
      </c>
      <c r="E10" s="684"/>
      <c r="F10" s="27" t="s">
        <v>31</v>
      </c>
      <c r="G10" s="278">
        <v>30</v>
      </c>
      <c r="H10" s="279">
        <v>0.2</v>
      </c>
      <c r="I10" s="280">
        <v>42767</v>
      </c>
      <c r="J10" s="280">
        <v>43099</v>
      </c>
      <c r="K10" s="685"/>
      <c r="L10" s="500"/>
      <c r="M10" s="501"/>
      <c r="N10" s="506"/>
      <c r="O10" s="281"/>
      <c r="P10" s="282"/>
      <c r="Q10" s="276"/>
    </row>
    <row r="11" spans="1:17" ht="127.5" x14ac:dyDescent="0.25">
      <c r="A11" s="623"/>
      <c r="B11" s="286" t="s">
        <v>32</v>
      </c>
      <c r="C11" s="287">
        <v>0.3</v>
      </c>
      <c r="D11" s="277" t="s">
        <v>33</v>
      </c>
      <c r="E11" s="278" t="s">
        <v>34</v>
      </c>
      <c r="F11" s="22" t="s">
        <v>35</v>
      </c>
      <c r="G11" s="279">
        <v>1</v>
      </c>
      <c r="H11" s="279">
        <v>1</v>
      </c>
      <c r="I11" s="280">
        <v>42826</v>
      </c>
      <c r="J11" s="280">
        <v>43099</v>
      </c>
      <c r="K11" s="443">
        <v>260000000</v>
      </c>
      <c r="L11" s="502">
        <v>0.2</v>
      </c>
      <c r="M11" s="492" t="s">
        <v>412</v>
      </c>
      <c r="N11" s="506"/>
      <c r="O11" s="281"/>
      <c r="P11" s="282"/>
      <c r="Q11" s="276"/>
    </row>
    <row r="12" spans="1:17" ht="52.5" customHeight="1" x14ac:dyDescent="0.25">
      <c r="A12" s="623"/>
      <c r="B12" s="625" t="s">
        <v>36</v>
      </c>
      <c r="C12" s="626">
        <v>0.3</v>
      </c>
      <c r="D12" s="277" t="s">
        <v>37</v>
      </c>
      <c r="E12" s="278" t="s">
        <v>38</v>
      </c>
      <c r="F12" s="22" t="s">
        <v>39</v>
      </c>
      <c r="G12" s="278">
        <v>1</v>
      </c>
      <c r="H12" s="444">
        <v>0.5</v>
      </c>
      <c r="I12" s="280">
        <v>42767</v>
      </c>
      <c r="J12" s="295">
        <v>43099</v>
      </c>
      <c r="K12" s="445">
        <v>123050000</v>
      </c>
      <c r="L12" s="502">
        <v>0.15</v>
      </c>
      <c r="M12" s="492" t="s">
        <v>398</v>
      </c>
      <c r="N12" s="506"/>
      <c r="O12" s="281"/>
      <c r="P12" s="288"/>
      <c r="Q12" s="276"/>
    </row>
    <row r="13" spans="1:17" ht="52.5" customHeight="1" x14ac:dyDescent="0.25">
      <c r="A13" s="623"/>
      <c r="B13" s="625"/>
      <c r="C13" s="626"/>
      <c r="D13" s="277" t="s">
        <v>369</v>
      </c>
      <c r="E13" s="283" t="s">
        <v>40</v>
      </c>
      <c r="F13" s="27" t="s">
        <v>41</v>
      </c>
      <c r="G13" s="283">
        <v>1</v>
      </c>
      <c r="H13" s="444">
        <v>0.5</v>
      </c>
      <c r="I13" s="380">
        <v>42767</v>
      </c>
      <c r="J13" s="380">
        <v>43099</v>
      </c>
      <c r="K13" s="446">
        <v>0</v>
      </c>
      <c r="L13" s="502">
        <v>0.1</v>
      </c>
      <c r="M13" s="248" t="s">
        <v>364</v>
      </c>
      <c r="N13" s="506"/>
      <c r="O13" s="281"/>
      <c r="P13" s="288"/>
      <c r="Q13" s="293"/>
    </row>
    <row r="14" spans="1:17" ht="149.25" customHeight="1" x14ac:dyDescent="0.25">
      <c r="A14" s="623" t="s">
        <v>42</v>
      </c>
      <c r="B14" s="286" t="s">
        <v>43</v>
      </c>
      <c r="C14" s="287">
        <v>0.2</v>
      </c>
      <c r="D14" s="355" t="s">
        <v>44</v>
      </c>
      <c r="E14" s="300" t="s">
        <v>45</v>
      </c>
      <c r="F14" s="22" t="s">
        <v>46</v>
      </c>
      <c r="G14" s="447">
        <v>300</v>
      </c>
      <c r="H14" s="302">
        <v>1</v>
      </c>
      <c r="I14" s="296">
        <v>42856</v>
      </c>
      <c r="J14" s="280">
        <v>42887</v>
      </c>
      <c r="K14" s="448">
        <v>349800000</v>
      </c>
      <c r="L14" s="23">
        <f>170/300</f>
        <v>0.56666666666666665</v>
      </c>
      <c r="M14" s="153" t="s">
        <v>399</v>
      </c>
      <c r="N14" s="506"/>
      <c r="O14" s="281"/>
      <c r="P14" s="288"/>
      <c r="Q14" s="294"/>
    </row>
    <row r="15" spans="1:17" ht="144" customHeight="1" x14ac:dyDescent="0.25">
      <c r="A15" s="623"/>
      <c r="B15" s="625" t="s">
        <v>47</v>
      </c>
      <c r="C15" s="626">
        <v>0.6</v>
      </c>
      <c r="D15" s="277" t="s">
        <v>48</v>
      </c>
      <c r="E15" s="278" t="s">
        <v>49</v>
      </c>
      <c r="F15" s="22" t="s">
        <v>50</v>
      </c>
      <c r="G15" s="278">
        <v>26</v>
      </c>
      <c r="H15" s="279">
        <v>0.05</v>
      </c>
      <c r="I15" s="280">
        <v>42795</v>
      </c>
      <c r="J15" s="295">
        <v>43100</v>
      </c>
      <c r="K15" s="674">
        <f>(3800000*4*10)+171000000</f>
        <v>323000000</v>
      </c>
      <c r="L15" s="23"/>
      <c r="M15" s="256" t="s">
        <v>438</v>
      </c>
      <c r="N15" s="506"/>
      <c r="O15" s="281"/>
      <c r="P15" s="288"/>
      <c r="Q15" s="294"/>
    </row>
    <row r="16" spans="1:17" ht="48" customHeight="1" x14ac:dyDescent="0.25">
      <c r="A16" s="623"/>
      <c r="B16" s="625"/>
      <c r="C16" s="626"/>
      <c r="D16" s="277" t="s">
        <v>51</v>
      </c>
      <c r="E16" s="278" t="s">
        <v>49</v>
      </c>
      <c r="F16" s="22" t="s">
        <v>52</v>
      </c>
      <c r="G16" s="279">
        <v>0.15</v>
      </c>
      <c r="H16" s="279">
        <v>0.05</v>
      </c>
      <c r="I16" s="280">
        <v>42736</v>
      </c>
      <c r="J16" s="296">
        <v>43100</v>
      </c>
      <c r="K16" s="674"/>
      <c r="L16" s="23"/>
      <c r="M16" s="256" t="s">
        <v>439</v>
      </c>
      <c r="N16" s="506"/>
      <c r="O16" s="297"/>
      <c r="P16" s="298"/>
      <c r="Q16" s="294"/>
    </row>
    <row r="17" spans="1:17" ht="102" x14ac:dyDescent="0.25">
      <c r="A17" s="623"/>
      <c r="B17" s="625"/>
      <c r="C17" s="626"/>
      <c r="D17" s="277" t="s">
        <v>53</v>
      </c>
      <c r="E17" s="278" t="s">
        <v>54</v>
      </c>
      <c r="F17" s="22" t="s">
        <v>55</v>
      </c>
      <c r="G17" s="279">
        <v>0.5</v>
      </c>
      <c r="H17" s="279">
        <v>0.1</v>
      </c>
      <c r="I17" s="280">
        <v>42736</v>
      </c>
      <c r="J17" s="296">
        <v>43100</v>
      </c>
      <c r="K17" s="674"/>
      <c r="L17" s="23"/>
      <c r="M17" s="153" t="s">
        <v>440</v>
      </c>
      <c r="N17" s="506"/>
      <c r="O17" s="297"/>
      <c r="P17" s="298"/>
      <c r="Q17" s="294"/>
    </row>
    <row r="18" spans="1:17" ht="51" x14ac:dyDescent="0.25">
      <c r="A18" s="623"/>
      <c r="B18" s="625"/>
      <c r="C18" s="626"/>
      <c r="D18" s="299" t="s">
        <v>56</v>
      </c>
      <c r="E18" s="675" t="s">
        <v>57</v>
      </c>
      <c r="F18" s="22" t="s">
        <v>58</v>
      </c>
      <c r="G18" s="301">
        <v>70</v>
      </c>
      <c r="H18" s="302">
        <v>0.05</v>
      </c>
      <c r="I18" s="280">
        <v>42767</v>
      </c>
      <c r="J18" s="296">
        <v>43099</v>
      </c>
      <c r="K18" s="676">
        <v>459800000</v>
      </c>
      <c r="L18" s="23">
        <f>18/70</f>
        <v>0.25714285714285712</v>
      </c>
      <c r="M18" s="496" t="s">
        <v>400</v>
      </c>
      <c r="N18" s="506"/>
      <c r="O18" s="297"/>
      <c r="P18" s="303"/>
      <c r="Q18" s="293"/>
    </row>
    <row r="19" spans="1:17" ht="76.5" x14ac:dyDescent="0.25">
      <c r="A19" s="623"/>
      <c r="B19" s="625"/>
      <c r="C19" s="626"/>
      <c r="D19" s="304" t="s">
        <v>59</v>
      </c>
      <c r="E19" s="675"/>
      <c r="F19" s="22" t="s">
        <v>60</v>
      </c>
      <c r="G19" s="301">
        <v>79</v>
      </c>
      <c r="H19" s="302">
        <v>0.05</v>
      </c>
      <c r="I19" s="280">
        <v>42767</v>
      </c>
      <c r="J19" s="296">
        <v>43099</v>
      </c>
      <c r="K19" s="676"/>
      <c r="L19" s="23">
        <f>1/79</f>
        <v>1.2658227848101266E-2</v>
      </c>
      <c r="M19" s="496" t="s">
        <v>401</v>
      </c>
      <c r="N19" s="506"/>
      <c r="O19" s="297"/>
      <c r="P19" s="298"/>
      <c r="Q19" s="294"/>
    </row>
    <row r="20" spans="1:17" ht="58.5" customHeight="1" x14ac:dyDescent="0.25">
      <c r="A20" s="623"/>
      <c r="B20" s="625"/>
      <c r="C20" s="626"/>
      <c r="D20" s="304" t="s">
        <v>61</v>
      </c>
      <c r="E20" s="675"/>
      <c r="F20" s="22" t="s">
        <v>62</v>
      </c>
      <c r="G20" s="305">
        <v>544</v>
      </c>
      <c r="H20" s="302">
        <v>0.1</v>
      </c>
      <c r="I20" s="280">
        <v>42767</v>
      </c>
      <c r="J20" s="296">
        <v>43099</v>
      </c>
      <c r="K20" s="449">
        <v>132000000</v>
      </c>
      <c r="L20" s="23">
        <f>117/544</f>
        <v>0.21507352941176472</v>
      </c>
      <c r="M20" s="498" t="s">
        <v>402</v>
      </c>
      <c r="N20" s="506"/>
      <c r="O20" s="297"/>
      <c r="P20" s="306"/>
      <c r="Q20" s="294"/>
    </row>
    <row r="21" spans="1:17" ht="72.75" customHeight="1" x14ac:dyDescent="0.25">
      <c r="A21" s="623"/>
      <c r="B21" s="625"/>
      <c r="C21" s="626"/>
      <c r="D21" s="277" t="s">
        <v>63</v>
      </c>
      <c r="E21" s="675"/>
      <c r="F21" s="22" t="s">
        <v>64</v>
      </c>
      <c r="G21" s="305">
        <v>400</v>
      </c>
      <c r="H21" s="302">
        <v>0.1</v>
      </c>
      <c r="I21" s="280">
        <v>42767</v>
      </c>
      <c r="J21" s="296">
        <v>43099</v>
      </c>
      <c r="K21" s="449">
        <v>688800000</v>
      </c>
      <c r="L21" s="23">
        <f>19/400</f>
        <v>4.7500000000000001E-2</v>
      </c>
      <c r="M21" s="497" t="s">
        <v>403</v>
      </c>
      <c r="N21" s="506"/>
      <c r="O21" s="297"/>
      <c r="P21" s="288"/>
      <c r="Q21" s="294"/>
    </row>
    <row r="22" spans="1:17" ht="59.25" customHeight="1" x14ac:dyDescent="0.25">
      <c r="A22" s="623"/>
      <c r="B22" s="625"/>
      <c r="C22" s="626"/>
      <c r="D22" s="304" t="s">
        <v>65</v>
      </c>
      <c r="E22" s="675"/>
      <c r="F22" s="22" t="s">
        <v>66</v>
      </c>
      <c r="G22" s="305">
        <v>600</v>
      </c>
      <c r="H22" s="302">
        <v>0.1</v>
      </c>
      <c r="I22" s="280">
        <v>42767</v>
      </c>
      <c r="J22" s="296">
        <v>43099</v>
      </c>
      <c r="K22" s="449">
        <v>794200000</v>
      </c>
      <c r="L22" s="23">
        <f>47/600</f>
        <v>7.8333333333333338E-2</v>
      </c>
      <c r="M22" s="497" t="s">
        <v>404</v>
      </c>
      <c r="N22" s="506"/>
      <c r="O22" s="297"/>
      <c r="P22" s="288"/>
      <c r="Q22" s="294"/>
    </row>
    <row r="23" spans="1:17" ht="168" customHeight="1" x14ac:dyDescent="0.25">
      <c r="A23" s="623"/>
      <c r="B23" s="625"/>
      <c r="C23" s="626"/>
      <c r="D23" s="277" t="s">
        <v>67</v>
      </c>
      <c r="E23" s="675" t="s">
        <v>23</v>
      </c>
      <c r="F23" s="22" t="s">
        <v>68</v>
      </c>
      <c r="G23" s="305">
        <v>50</v>
      </c>
      <c r="H23" s="302">
        <v>0.1</v>
      </c>
      <c r="I23" s="280">
        <v>42781</v>
      </c>
      <c r="J23" s="296">
        <v>43099</v>
      </c>
      <c r="K23" s="449">
        <v>566030000</v>
      </c>
      <c r="L23" s="23">
        <v>0.1</v>
      </c>
      <c r="M23" s="153" t="s">
        <v>405</v>
      </c>
      <c r="N23" s="277"/>
      <c r="O23" s="297"/>
      <c r="P23" s="298"/>
      <c r="Q23" s="294"/>
    </row>
    <row r="24" spans="1:17" ht="105" customHeight="1" x14ac:dyDescent="0.25">
      <c r="A24" s="623"/>
      <c r="B24" s="625"/>
      <c r="C24" s="626"/>
      <c r="D24" s="277" t="s">
        <v>69</v>
      </c>
      <c r="E24" s="675"/>
      <c r="F24" s="22" t="s">
        <v>434</v>
      </c>
      <c r="G24" s="307">
        <v>1</v>
      </c>
      <c r="H24" s="308">
        <v>0.1</v>
      </c>
      <c r="I24" s="309">
        <v>42767</v>
      </c>
      <c r="J24" s="310">
        <v>43099</v>
      </c>
      <c r="K24" s="449">
        <v>0</v>
      </c>
      <c r="L24" s="495">
        <v>1</v>
      </c>
      <c r="M24" s="153" t="s">
        <v>366</v>
      </c>
      <c r="N24" s="506"/>
      <c r="O24" s="297"/>
      <c r="P24" s="306"/>
      <c r="Q24" s="294"/>
    </row>
    <row r="25" spans="1:17" ht="90" customHeight="1" x14ac:dyDescent="0.25">
      <c r="A25" s="623"/>
      <c r="B25" s="625"/>
      <c r="C25" s="626"/>
      <c r="D25" s="277" t="s">
        <v>70</v>
      </c>
      <c r="E25" s="675"/>
      <c r="F25" s="22" t="s">
        <v>435</v>
      </c>
      <c r="G25" s="307">
        <v>1</v>
      </c>
      <c r="H25" s="308">
        <v>0.1</v>
      </c>
      <c r="I25" s="309">
        <v>42767</v>
      </c>
      <c r="J25" s="310">
        <v>43099</v>
      </c>
      <c r="K25" s="449">
        <v>0</v>
      </c>
      <c r="L25" s="23">
        <v>1</v>
      </c>
      <c r="M25" s="256" t="s">
        <v>406</v>
      </c>
      <c r="N25" s="506"/>
      <c r="O25" s="281"/>
      <c r="P25" s="288"/>
      <c r="Q25" s="276"/>
    </row>
    <row r="26" spans="1:17" ht="89.25" x14ac:dyDescent="0.25">
      <c r="A26" s="623"/>
      <c r="B26" s="625"/>
      <c r="C26" s="626"/>
      <c r="D26" s="277" t="s">
        <v>71</v>
      </c>
      <c r="E26" s="675"/>
      <c r="F26" s="22" t="s">
        <v>72</v>
      </c>
      <c r="G26" s="307">
        <v>1</v>
      </c>
      <c r="H26" s="308">
        <v>0.05</v>
      </c>
      <c r="I26" s="309">
        <v>42767</v>
      </c>
      <c r="J26" s="310">
        <v>43099</v>
      </c>
      <c r="K26" s="449">
        <v>0</v>
      </c>
      <c r="L26" s="23">
        <v>1</v>
      </c>
      <c r="M26" s="153" t="s">
        <v>407</v>
      </c>
      <c r="N26" s="506"/>
      <c r="O26" s="281"/>
      <c r="P26" s="298"/>
      <c r="Q26" s="276"/>
    </row>
    <row r="27" spans="1:17" ht="69.75" customHeight="1" x14ac:dyDescent="0.25">
      <c r="A27" s="623"/>
      <c r="B27" s="625"/>
      <c r="C27" s="626"/>
      <c r="D27" s="277" t="s">
        <v>73</v>
      </c>
      <c r="E27" s="675"/>
      <c r="F27" s="22" t="s">
        <v>436</v>
      </c>
      <c r="G27" s="307">
        <v>1</v>
      </c>
      <c r="H27" s="308">
        <v>0.05</v>
      </c>
      <c r="I27" s="309">
        <v>42767</v>
      </c>
      <c r="J27" s="310">
        <v>43099</v>
      </c>
      <c r="K27" s="450">
        <v>0</v>
      </c>
      <c r="L27" s="23"/>
      <c r="M27" s="153"/>
      <c r="N27" s="507"/>
      <c r="O27" s="281"/>
      <c r="P27" s="306"/>
      <c r="Q27" s="276"/>
    </row>
    <row r="28" spans="1:17" ht="174.75" customHeight="1" x14ac:dyDescent="0.25">
      <c r="A28" s="623"/>
      <c r="B28" s="286" t="s">
        <v>74</v>
      </c>
      <c r="C28" s="287">
        <v>0.2</v>
      </c>
      <c r="D28" s="277" t="s">
        <v>75</v>
      </c>
      <c r="E28" s="278" t="s">
        <v>76</v>
      </c>
      <c r="F28" s="22" t="s">
        <v>77</v>
      </c>
      <c r="G28" s="278">
        <v>2</v>
      </c>
      <c r="H28" s="279">
        <v>1</v>
      </c>
      <c r="I28" s="280">
        <v>42767</v>
      </c>
      <c r="J28" s="296">
        <v>43099</v>
      </c>
      <c r="K28" s="450">
        <v>0</v>
      </c>
      <c r="L28" s="23">
        <f>1/2</f>
        <v>0.5</v>
      </c>
      <c r="M28" s="254" t="s">
        <v>361</v>
      </c>
      <c r="N28" s="368"/>
      <c r="O28" s="281" t="s">
        <v>78</v>
      </c>
      <c r="P28" s="306"/>
      <c r="Q28" s="276"/>
    </row>
    <row r="29" spans="1:17" ht="59.25" customHeight="1" x14ac:dyDescent="0.25">
      <c r="A29" s="623" t="s">
        <v>79</v>
      </c>
      <c r="B29" s="625" t="s">
        <v>80</v>
      </c>
      <c r="C29" s="626">
        <v>1</v>
      </c>
      <c r="D29" s="277" t="s">
        <v>81</v>
      </c>
      <c r="E29" s="278" t="s">
        <v>82</v>
      </c>
      <c r="F29" s="22" t="s">
        <v>83</v>
      </c>
      <c r="G29" s="326">
        <v>1</v>
      </c>
      <c r="H29" s="279">
        <v>0.5</v>
      </c>
      <c r="I29" s="295">
        <v>42795</v>
      </c>
      <c r="J29" s="295">
        <v>43099</v>
      </c>
      <c r="K29" s="450">
        <v>0</v>
      </c>
      <c r="L29" s="23">
        <v>0.1</v>
      </c>
      <c r="M29" s="153" t="s">
        <v>409</v>
      </c>
      <c r="N29" s="368"/>
      <c r="O29" s="281"/>
      <c r="P29" s="306"/>
      <c r="Q29" s="276"/>
    </row>
    <row r="30" spans="1:17" ht="73.5" customHeight="1" x14ac:dyDescent="0.25">
      <c r="A30" s="623"/>
      <c r="B30" s="625"/>
      <c r="C30" s="626"/>
      <c r="D30" s="277" t="s">
        <v>84</v>
      </c>
      <c r="E30" s="278" t="s">
        <v>82</v>
      </c>
      <c r="F30" s="22" t="s">
        <v>85</v>
      </c>
      <c r="G30" s="301">
        <v>1</v>
      </c>
      <c r="H30" s="302">
        <v>0.5</v>
      </c>
      <c r="I30" s="295">
        <v>42795</v>
      </c>
      <c r="J30" s="295">
        <v>43099</v>
      </c>
      <c r="K30" s="450">
        <v>0</v>
      </c>
      <c r="L30" s="23">
        <v>0.1</v>
      </c>
      <c r="M30" s="153" t="s">
        <v>410</v>
      </c>
      <c r="N30" s="368"/>
      <c r="O30" s="281"/>
      <c r="P30" s="306"/>
      <c r="Q30" s="276"/>
    </row>
    <row r="31" spans="1:17" ht="99" customHeight="1" x14ac:dyDescent="0.25">
      <c r="A31" s="623" t="s">
        <v>86</v>
      </c>
      <c r="B31" s="286" t="s">
        <v>86</v>
      </c>
      <c r="C31" s="287">
        <v>0.3</v>
      </c>
      <c r="D31" s="277" t="s">
        <v>87</v>
      </c>
      <c r="E31" s="278" t="s">
        <v>76</v>
      </c>
      <c r="F31" s="22" t="s">
        <v>88</v>
      </c>
      <c r="G31" s="301">
        <v>6</v>
      </c>
      <c r="H31" s="302">
        <v>1</v>
      </c>
      <c r="I31" s="295">
        <v>42736</v>
      </c>
      <c r="J31" s="295">
        <v>43100</v>
      </c>
      <c r="K31" s="451">
        <v>0</v>
      </c>
      <c r="L31" s="23">
        <v>0.05</v>
      </c>
      <c r="M31" s="153" t="s">
        <v>89</v>
      </c>
      <c r="N31" s="368"/>
      <c r="O31" s="281"/>
      <c r="P31" s="306"/>
      <c r="Q31" s="276"/>
    </row>
    <row r="32" spans="1:17" ht="111" customHeight="1" x14ac:dyDescent="0.25">
      <c r="A32" s="623"/>
      <c r="B32" s="286" t="s">
        <v>90</v>
      </c>
      <c r="C32" s="287">
        <v>0.4</v>
      </c>
      <c r="D32" s="277" t="s">
        <v>91</v>
      </c>
      <c r="E32" s="278" t="s">
        <v>92</v>
      </c>
      <c r="F32" s="22" t="s">
        <v>93</v>
      </c>
      <c r="G32" s="301">
        <v>1</v>
      </c>
      <c r="H32" s="302">
        <v>1</v>
      </c>
      <c r="I32" s="280">
        <v>42795</v>
      </c>
      <c r="J32" s="280">
        <v>43099</v>
      </c>
      <c r="K32" s="451">
        <v>0</v>
      </c>
      <c r="L32" s="23">
        <v>0.3</v>
      </c>
      <c r="M32" s="153" t="s">
        <v>411</v>
      </c>
      <c r="N32" s="368"/>
      <c r="O32" s="281"/>
      <c r="P32" s="306"/>
      <c r="Q32" s="276"/>
    </row>
    <row r="33" spans="1:17" ht="84.75" customHeight="1" thickBot="1" x14ac:dyDescent="0.3">
      <c r="A33" s="624"/>
      <c r="B33" s="311" t="s">
        <v>94</v>
      </c>
      <c r="C33" s="312">
        <v>0.3</v>
      </c>
      <c r="D33" s="289" t="s">
        <v>95</v>
      </c>
      <c r="E33" s="313" t="s">
        <v>96</v>
      </c>
      <c r="F33" s="44" t="s">
        <v>97</v>
      </c>
      <c r="G33" s="321">
        <v>6</v>
      </c>
      <c r="H33" s="322">
        <v>1</v>
      </c>
      <c r="I33" s="315">
        <v>42856</v>
      </c>
      <c r="J33" s="315">
        <v>43099</v>
      </c>
      <c r="K33" s="454">
        <v>0</v>
      </c>
      <c r="L33" s="45"/>
      <c r="M33" s="241"/>
      <c r="N33" s="375"/>
      <c r="O33" s="291"/>
      <c r="P33" s="316"/>
      <c r="Q33" s="323"/>
    </row>
    <row r="34" spans="1:17" ht="15.75" customHeight="1" thickBot="1" x14ac:dyDescent="0.3">
      <c r="A34" s="662" t="s">
        <v>370</v>
      </c>
      <c r="B34" s="663"/>
      <c r="C34" s="663"/>
      <c r="D34" s="663"/>
      <c r="E34" s="663"/>
      <c r="F34" s="663"/>
      <c r="G34" s="663"/>
      <c r="H34" s="663"/>
      <c r="I34" s="663"/>
      <c r="J34" s="663"/>
      <c r="K34" s="663"/>
      <c r="L34" s="663"/>
      <c r="M34" s="663"/>
      <c r="N34" s="663"/>
      <c r="O34" s="663"/>
      <c r="P34" s="663"/>
      <c r="Q34" s="664"/>
    </row>
    <row r="35" spans="1:17" ht="63.75" x14ac:dyDescent="0.25">
      <c r="A35" s="630" t="s">
        <v>104</v>
      </c>
      <c r="B35" s="633" t="s">
        <v>105</v>
      </c>
      <c r="C35" s="634">
        <v>0.15</v>
      </c>
      <c r="D35" s="270" t="s">
        <v>106</v>
      </c>
      <c r="E35" s="271" t="s">
        <v>107</v>
      </c>
      <c r="F35" s="271" t="s">
        <v>108</v>
      </c>
      <c r="G35" s="271">
        <v>500</v>
      </c>
      <c r="H35" s="324">
        <v>0.8</v>
      </c>
      <c r="I35" s="273">
        <v>42745</v>
      </c>
      <c r="J35" s="273">
        <v>43084</v>
      </c>
      <c r="K35" s="465">
        <v>162372500</v>
      </c>
      <c r="L35" s="346">
        <v>0</v>
      </c>
      <c r="M35" s="665" t="s">
        <v>109</v>
      </c>
      <c r="N35" s="666" t="s">
        <v>110</v>
      </c>
      <c r="O35" s="466">
        <v>0</v>
      </c>
      <c r="P35" s="631">
        <f>+L35*H35+L36*H36</f>
        <v>0</v>
      </c>
      <c r="Q35" s="655">
        <f>+P35*C35+P37*C37+P40*C40+P44*C44+P49*C49+P51*C51+P53*C53</f>
        <v>2.2437694704049847E-2</v>
      </c>
    </row>
    <row r="36" spans="1:17" ht="63.75" x14ac:dyDescent="0.25">
      <c r="A36" s="623"/>
      <c r="B36" s="625"/>
      <c r="C36" s="626"/>
      <c r="D36" s="277" t="s">
        <v>111</v>
      </c>
      <c r="E36" s="278" t="s">
        <v>107</v>
      </c>
      <c r="F36" s="278" t="s">
        <v>112</v>
      </c>
      <c r="G36" s="278">
        <v>1</v>
      </c>
      <c r="H36" s="288">
        <v>0.2</v>
      </c>
      <c r="I36" s="280">
        <v>42745</v>
      </c>
      <c r="J36" s="280">
        <v>43084</v>
      </c>
      <c r="K36" s="456">
        <f>((2606154*15)/12)*12</f>
        <v>39092310</v>
      </c>
      <c r="L36" s="353">
        <v>0</v>
      </c>
      <c r="M36" s="660"/>
      <c r="N36" s="661"/>
      <c r="O36" s="457">
        <v>0</v>
      </c>
      <c r="P36" s="637"/>
      <c r="Q36" s="656"/>
    </row>
    <row r="37" spans="1:17" ht="76.5" x14ac:dyDescent="0.25">
      <c r="A37" s="623"/>
      <c r="B37" s="625" t="s">
        <v>113</v>
      </c>
      <c r="C37" s="626">
        <v>0.2</v>
      </c>
      <c r="D37" s="277" t="s">
        <v>114</v>
      </c>
      <c r="E37" s="278" t="s">
        <v>107</v>
      </c>
      <c r="F37" s="278" t="s">
        <v>115</v>
      </c>
      <c r="G37" s="301">
        <v>10</v>
      </c>
      <c r="H37" s="325">
        <v>0.25</v>
      </c>
      <c r="I37" s="280" t="s">
        <v>371</v>
      </c>
      <c r="J37" s="280" t="s">
        <v>372</v>
      </c>
      <c r="K37" s="668">
        <f>7490000*10.5</f>
        <v>78645000</v>
      </c>
      <c r="L37" s="353">
        <v>0</v>
      </c>
      <c r="M37" s="660" t="s">
        <v>116</v>
      </c>
      <c r="N37" s="660" t="s">
        <v>346</v>
      </c>
      <c r="O37" s="671">
        <v>0</v>
      </c>
      <c r="P37" s="637">
        <f>+L37*H37+L38*H38+L39*H39</f>
        <v>0</v>
      </c>
      <c r="Q37" s="656"/>
    </row>
    <row r="38" spans="1:17" ht="102" x14ac:dyDescent="0.25">
      <c r="A38" s="623"/>
      <c r="B38" s="625"/>
      <c r="C38" s="626"/>
      <c r="D38" s="277" t="s">
        <v>117</v>
      </c>
      <c r="E38" s="278" t="s">
        <v>107</v>
      </c>
      <c r="F38" s="278" t="s">
        <v>118</v>
      </c>
      <c r="G38" s="301">
        <v>5</v>
      </c>
      <c r="H38" s="325">
        <v>0.5</v>
      </c>
      <c r="I38" s="280" t="s">
        <v>373</v>
      </c>
      <c r="J38" s="280" t="s">
        <v>374</v>
      </c>
      <c r="K38" s="668"/>
      <c r="L38" s="353">
        <v>0</v>
      </c>
      <c r="M38" s="670"/>
      <c r="N38" s="670"/>
      <c r="O38" s="672"/>
      <c r="P38" s="673"/>
      <c r="Q38" s="656"/>
    </row>
    <row r="39" spans="1:17" ht="63.75" x14ac:dyDescent="0.25">
      <c r="A39" s="623"/>
      <c r="B39" s="625"/>
      <c r="C39" s="626"/>
      <c r="D39" s="277" t="s">
        <v>119</v>
      </c>
      <c r="E39" s="278" t="s">
        <v>107</v>
      </c>
      <c r="F39" s="278" t="s">
        <v>120</v>
      </c>
      <c r="G39" s="301">
        <v>2</v>
      </c>
      <c r="H39" s="325">
        <v>0.25</v>
      </c>
      <c r="I39" s="280" t="s">
        <v>371</v>
      </c>
      <c r="J39" s="280" t="s">
        <v>374</v>
      </c>
      <c r="K39" s="668"/>
      <c r="L39" s="353">
        <v>0</v>
      </c>
      <c r="M39" s="660"/>
      <c r="N39" s="660"/>
      <c r="O39" s="671"/>
      <c r="P39" s="637"/>
      <c r="Q39" s="656"/>
    </row>
    <row r="40" spans="1:17" ht="140.25" x14ac:dyDescent="0.25">
      <c r="A40" s="623"/>
      <c r="B40" s="625" t="s">
        <v>121</v>
      </c>
      <c r="C40" s="667">
        <v>0.2</v>
      </c>
      <c r="D40" s="277" t="s">
        <v>122</v>
      </c>
      <c r="E40" s="278" t="s">
        <v>107</v>
      </c>
      <c r="F40" s="278" t="s">
        <v>123</v>
      </c>
      <c r="G40" s="302">
        <v>1</v>
      </c>
      <c r="H40" s="302">
        <v>0.25</v>
      </c>
      <c r="I40" s="280">
        <v>42740</v>
      </c>
      <c r="J40" s="280">
        <v>43054</v>
      </c>
      <c r="K40" s="668">
        <v>296000000</v>
      </c>
      <c r="L40" s="353">
        <v>0.2</v>
      </c>
      <c r="M40" s="358" t="s">
        <v>347</v>
      </c>
      <c r="N40" s="458"/>
      <c r="O40" s="669">
        <v>257626853.19999999</v>
      </c>
      <c r="P40" s="637">
        <f>+L40*H40+L41*H41+L42*H42+L43*H43</f>
        <v>0.05</v>
      </c>
      <c r="Q40" s="656"/>
    </row>
    <row r="41" spans="1:17" ht="89.25" x14ac:dyDescent="0.25">
      <c r="A41" s="623"/>
      <c r="B41" s="625"/>
      <c r="C41" s="667"/>
      <c r="D41" s="277" t="s">
        <v>124</v>
      </c>
      <c r="E41" s="278" t="s">
        <v>107</v>
      </c>
      <c r="F41" s="278" t="s">
        <v>125</v>
      </c>
      <c r="G41" s="302">
        <v>1</v>
      </c>
      <c r="H41" s="302">
        <v>0.25</v>
      </c>
      <c r="I41" s="280" t="s">
        <v>375</v>
      </c>
      <c r="J41" s="280" t="s">
        <v>374</v>
      </c>
      <c r="K41" s="668"/>
      <c r="L41" s="353">
        <v>0</v>
      </c>
      <c r="M41" s="660" t="s">
        <v>349</v>
      </c>
      <c r="N41" s="660" t="s">
        <v>348</v>
      </c>
      <c r="O41" s="669"/>
      <c r="P41" s="637"/>
      <c r="Q41" s="656"/>
    </row>
    <row r="42" spans="1:17" ht="102" x14ac:dyDescent="0.25">
      <c r="A42" s="623"/>
      <c r="B42" s="625"/>
      <c r="C42" s="667"/>
      <c r="D42" s="277" t="s">
        <v>126</v>
      </c>
      <c r="E42" s="278" t="s">
        <v>107</v>
      </c>
      <c r="F42" s="278" t="s">
        <v>127</v>
      </c>
      <c r="G42" s="301">
        <v>20</v>
      </c>
      <c r="H42" s="302">
        <v>0.3</v>
      </c>
      <c r="I42" s="280" t="s">
        <v>375</v>
      </c>
      <c r="J42" s="280" t="s">
        <v>374</v>
      </c>
      <c r="K42" s="668"/>
      <c r="L42" s="353">
        <v>0</v>
      </c>
      <c r="M42" s="660"/>
      <c r="N42" s="660"/>
      <c r="O42" s="669"/>
      <c r="P42" s="637"/>
      <c r="Q42" s="656"/>
    </row>
    <row r="43" spans="1:17" ht="63.75" x14ac:dyDescent="0.25">
      <c r="A43" s="623"/>
      <c r="B43" s="625"/>
      <c r="C43" s="667"/>
      <c r="D43" s="277" t="s">
        <v>128</v>
      </c>
      <c r="E43" s="278" t="s">
        <v>107</v>
      </c>
      <c r="F43" s="278" t="s">
        <v>129</v>
      </c>
      <c r="G43" s="459">
        <v>5</v>
      </c>
      <c r="H43" s="302">
        <v>0.2</v>
      </c>
      <c r="I43" s="280" t="s">
        <v>375</v>
      </c>
      <c r="J43" s="280" t="s">
        <v>374</v>
      </c>
      <c r="K43" s="668"/>
      <c r="L43" s="353">
        <v>0</v>
      </c>
      <c r="M43" s="358"/>
      <c r="N43" s="358"/>
      <c r="O43" s="669"/>
      <c r="P43" s="637"/>
      <c r="Q43" s="656"/>
    </row>
    <row r="44" spans="1:17" ht="150.75" customHeight="1" x14ac:dyDescent="0.25">
      <c r="A44" s="623"/>
      <c r="B44" s="625" t="s">
        <v>130</v>
      </c>
      <c r="C44" s="626">
        <v>0.1</v>
      </c>
      <c r="D44" s="277" t="s">
        <v>131</v>
      </c>
      <c r="E44" s="278" t="s">
        <v>107</v>
      </c>
      <c r="F44" s="278" t="s">
        <v>132</v>
      </c>
      <c r="G44" s="326">
        <v>214</v>
      </c>
      <c r="H44" s="279">
        <v>0.15</v>
      </c>
      <c r="I44" s="280">
        <v>42768</v>
      </c>
      <c r="J44" s="280">
        <v>43100</v>
      </c>
      <c r="K44" s="658">
        <f>+((4019424*15)/12)*12+238000000</f>
        <v>298291360</v>
      </c>
      <c r="L44" s="365">
        <f>11/214</f>
        <v>5.1401869158878503E-2</v>
      </c>
      <c r="M44" s="358" t="s">
        <v>363</v>
      </c>
      <c r="N44" s="368"/>
      <c r="O44" s="355"/>
      <c r="P44" s="659">
        <f>+L44*H44+L45*H45+L46*H46+L47*H47+L48*H48</f>
        <v>2.4376947040498441E-2</v>
      </c>
      <c r="Q44" s="656"/>
    </row>
    <row r="45" spans="1:17" ht="25.5" x14ac:dyDescent="0.25">
      <c r="A45" s="623"/>
      <c r="B45" s="625"/>
      <c r="C45" s="626"/>
      <c r="D45" s="277" t="s">
        <v>133</v>
      </c>
      <c r="E45" s="278" t="s">
        <v>107</v>
      </c>
      <c r="F45" s="278" t="s">
        <v>134</v>
      </c>
      <c r="G45" s="279">
        <v>1</v>
      </c>
      <c r="H45" s="279">
        <v>0.2</v>
      </c>
      <c r="I45" s="280">
        <v>43009</v>
      </c>
      <c r="J45" s="280">
        <v>43100</v>
      </c>
      <c r="K45" s="658"/>
      <c r="L45" s="353"/>
      <c r="M45" s="358"/>
      <c r="N45" s="368"/>
      <c r="O45" s="355"/>
      <c r="P45" s="659"/>
      <c r="Q45" s="656"/>
    </row>
    <row r="46" spans="1:17" ht="51" x14ac:dyDescent="0.25">
      <c r="A46" s="623"/>
      <c r="B46" s="625"/>
      <c r="C46" s="626"/>
      <c r="D46" s="277" t="s">
        <v>135</v>
      </c>
      <c r="E46" s="278" t="s">
        <v>107</v>
      </c>
      <c r="F46" s="278" t="s">
        <v>136</v>
      </c>
      <c r="G46" s="326">
        <v>6</v>
      </c>
      <c r="H46" s="279">
        <v>0.1</v>
      </c>
      <c r="I46" s="280">
        <v>42767</v>
      </c>
      <c r="J46" s="280">
        <v>43100</v>
      </c>
      <c r="K46" s="658"/>
      <c r="L46" s="353">
        <f>1/6</f>
        <v>0.16666666666666666</v>
      </c>
      <c r="M46" s="358" t="s">
        <v>137</v>
      </c>
      <c r="N46" s="368"/>
      <c r="O46" s="355"/>
      <c r="P46" s="659"/>
      <c r="Q46" s="656"/>
    </row>
    <row r="47" spans="1:17" ht="38.25" x14ac:dyDescent="0.25">
      <c r="A47" s="623"/>
      <c r="B47" s="625"/>
      <c r="C47" s="626"/>
      <c r="D47" s="277" t="s">
        <v>138</v>
      </c>
      <c r="E47" s="278" t="s">
        <v>107</v>
      </c>
      <c r="F47" s="278" t="s">
        <v>139</v>
      </c>
      <c r="G47" s="326">
        <v>1</v>
      </c>
      <c r="H47" s="279">
        <v>0.2</v>
      </c>
      <c r="I47" s="280">
        <v>42917</v>
      </c>
      <c r="J47" s="280">
        <v>43039</v>
      </c>
      <c r="K47" s="658"/>
      <c r="L47" s="353"/>
      <c r="M47" s="358"/>
      <c r="N47" s="368"/>
      <c r="O47" s="355"/>
      <c r="P47" s="659"/>
      <c r="Q47" s="656"/>
    </row>
    <row r="48" spans="1:17" ht="38.25" x14ac:dyDescent="0.25">
      <c r="A48" s="623"/>
      <c r="B48" s="625"/>
      <c r="C48" s="626"/>
      <c r="D48" s="277" t="s">
        <v>140</v>
      </c>
      <c r="E48" s="278" t="s">
        <v>107</v>
      </c>
      <c r="F48" s="278" t="s">
        <v>141</v>
      </c>
      <c r="G48" s="302">
        <v>1</v>
      </c>
      <c r="H48" s="325">
        <v>0.2</v>
      </c>
      <c r="I48" s="280">
        <v>42525</v>
      </c>
      <c r="J48" s="280">
        <v>42707</v>
      </c>
      <c r="K48" s="658"/>
      <c r="L48" s="353"/>
      <c r="M48" s="358"/>
      <c r="N48" s="368"/>
      <c r="O48" s="355"/>
      <c r="P48" s="659"/>
      <c r="Q48" s="656"/>
    </row>
    <row r="49" spans="1:17" ht="76.5" x14ac:dyDescent="0.25">
      <c r="A49" s="623"/>
      <c r="B49" s="625" t="s">
        <v>142</v>
      </c>
      <c r="C49" s="626">
        <v>0.1</v>
      </c>
      <c r="D49" s="277" t="s">
        <v>143</v>
      </c>
      <c r="E49" s="278" t="s">
        <v>107</v>
      </c>
      <c r="F49" s="327" t="s">
        <v>144</v>
      </c>
      <c r="G49" s="278">
        <v>2</v>
      </c>
      <c r="H49" s="279">
        <v>0.4</v>
      </c>
      <c r="I49" s="278" t="s">
        <v>376</v>
      </c>
      <c r="J49" s="278" t="s">
        <v>377</v>
      </c>
      <c r="K49" s="658">
        <f>7490000*10</f>
        <v>74900000</v>
      </c>
      <c r="L49" s="353">
        <v>0</v>
      </c>
      <c r="M49" s="660" t="s">
        <v>116</v>
      </c>
      <c r="N49" s="661" t="s">
        <v>346</v>
      </c>
      <c r="O49" s="355"/>
      <c r="P49" s="637">
        <f>+L49*H49+L50*H50</f>
        <v>0</v>
      </c>
      <c r="Q49" s="656"/>
    </row>
    <row r="50" spans="1:17" ht="76.5" x14ac:dyDescent="0.25">
      <c r="A50" s="623"/>
      <c r="B50" s="625"/>
      <c r="C50" s="626"/>
      <c r="D50" s="277" t="s">
        <v>145</v>
      </c>
      <c r="E50" s="278" t="s">
        <v>107</v>
      </c>
      <c r="F50" s="327" t="s">
        <v>146</v>
      </c>
      <c r="G50" s="301">
        <v>1</v>
      </c>
      <c r="H50" s="325">
        <v>0.6</v>
      </c>
      <c r="I50" s="280" t="s">
        <v>373</v>
      </c>
      <c r="J50" s="280" t="s">
        <v>378</v>
      </c>
      <c r="K50" s="658"/>
      <c r="L50" s="353">
        <v>0</v>
      </c>
      <c r="M50" s="660"/>
      <c r="N50" s="661"/>
      <c r="O50" s="355"/>
      <c r="P50" s="637"/>
      <c r="Q50" s="656"/>
    </row>
    <row r="51" spans="1:17" ht="63.75" x14ac:dyDescent="0.25">
      <c r="A51" s="623"/>
      <c r="B51" s="625" t="s">
        <v>147</v>
      </c>
      <c r="C51" s="626">
        <v>0.1</v>
      </c>
      <c r="D51" s="277" t="s">
        <v>148</v>
      </c>
      <c r="E51" s="278" t="s">
        <v>107</v>
      </c>
      <c r="F51" s="278" t="s">
        <v>149</v>
      </c>
      <c r="G51" s="278">
        <v>12</v>
      </c>
      <c r="H51" s="279">
        <v>0.5</v>
      </c>
      <c r="I51" s="278" t="s">
        <v>379</v>
      </c>
      <c r="J51" s="278" t="s">
        <v>380</v>
      </c>
      <c r="K51" s="460">
        <v>0</v>
      </c>
      <c r="L51" s="353">
        <v>0</v>
      </c>
      <c r="M51" s="358" t="s">
        <v>350</v>
      </c>
      <c r="N51" s="368"/>
      <c r="O51" s="355"/>
      <c r="P51" s="637">
        <f>+L51*H51+L52*H52</f>
        <v>0.1</v>
      </c>
      <c r="Q51" s="656"/>
    </row>
    <row r="52" spans="1:17" ht="51" x14ac:dyDescent="0.25">
      <c r="A52" s="623"/>
      <c r="B52" s="625"/>
      <c r="C52" s="626"/>
      <c r="D52" s="327" t="s">
        <v>150</v>
      </c>
      <c r="E52" s="278" t="s">
        <v>107</v>
      </c>
      <c r="F52" s="278" t="s">
        <v>151</v>
      </c>
      <c r="G52" s="278">
        <v>1</v>
      </c>
      <c r="H52" s="325">
        <v>0.5</v>
      </c>
      <c r="I52" s="280" t="s">
        <v>371</v>
      </c>
      <c r="J52" s="280" t="s">
        <v>378</v>
      </c>
      <c r="K52" s="461">
        <v>0</v>
      </c>
      <c r="L52" s="353">
        <v>0.2</v>
      </c>
      <c r="M52" s="358" t="s">
        <v>342</v>
      </c>
      <c r="N52" s="368"/>
      <c r="O52" s="355"/>
      <c r="P52" s="637"/>
      <c r="Q52" s="656"/>
    </row>
    <row r="53" spans="1:17" ht="102.75" thickBot="1" x14ac:dyDescent="0.3">
      <c r="A53" s="623"/>
      <c r="B53" s="286" t="s">
        <v>152</v>
      </c>
      <c r="C53" s="287">
        <v>0.15</v>
      </c>
      <c r="D53" s="327" t="s">
        <v>153</v>
      </c>
      <c r="E53" s="278" t="s">
        <v>107</v>
      </c>
      <c r="F53" s="278" t="s">
        <v>154</v>
      </c>
      <c r="G53" s="302">
        <v>1</v>
      </c>
      <c r="H53" s="388">
        <v>1</v>
      </c>
      <c r="I53" s="280">
        <v>42917</v>
      </c>
      <c r="J53" s="280">
        <v>43100</v>
      </c>
      <c r="K53" s="461">
        <v>0</v>
      </c>
      <c r="L53" s="353"/>
      <c r="M53" s="358"/>
      <c r="N53" s="368"/>
      <c r="O53" s="355"/>
      <c r="P53" s="467">
        <f t="shared" ref="P53:P54" si="0">+L53*H53</f>
        <v>0</v>
      </c>
      <c r="Q53" s="657"/>
    </row>
    <row r="54" spans="1:17" ht="38.25" x14ac:dyDescent="0.25">
      <c r="A54" s="623" t="s">
        <v>155</v>
      </c>
      <c r="B54" s="286" t="s">
        <v>156</v>
      </c>
      <c r="C54" s="287">
        <v>0.25</v>
      </c>
      <c r="D54" s="327" t="s">
        <v>157</v>
      </c>
      <c r="E54" s="278" t="s">
        <v>107</v>
      </c>
      <c r="F54" s="278" t="s">
        <v>158</v>
      </c>
      <c r="G54" s="301">
        <v>2</v>
      </c>
      <c r="H54" s="325">
        <v>1</v>
      </c>
      <c r="I54" s="280">
        <v>42887</v>
      </c>
      <c r="J54" s="280">
        <v>43099</v>
      </c>
      <c r="K54" s="461">
        <v>0</v>
      </c>
      <c r="L54" s="353"/>
      <c r="M54" s="462"/>
      <c r="N54" s="463"/>
      <c r="O54" s="355"/>
      <c r="P54" s="467">
        <f t="shared" si="0"/>
        <v>0</v>
      </c>
      <c r="Q54" s="655">
        <f>+P54*C54+P55*C55+P61*C61</f>
        <v>6.6666666666666666E-2</v>
      </c>
    </row>
    <row r="55" spans="1:17" ht="38.25" x14ac:dyDescent="0.25">
      <c r="A55" s="623"/>
      <c r="B55" s="625" t="s">
        <v>159</v>
      </c>
      <c r="C55" s="626">
        <v>0.5</v>
      </c>
      <c r="D55" s="277" t="s">
        <v>160</v>
      </c>
      <c r="E55" s="278" t="s">
        <v>161</v>
      </c>
      <c r="F55" s="278" t="s">
        <v>162</v>
      </c>
      <c r="G55" s="301">
        <v>1</v>
      </c>
      <c r="H55" s="302">
        <v>0.2</v>
      </c>
      <c r="I55" s="280">
        <v>42901</v>
      </c>
      <c r="J55" s="280">
        <v>43069</v>
      </c>
      <c r="K55" s="464">
        <v>5000000</v>
      </c>
      <c r="L55" s="353"/>
      <c r="M55" s="358"/>
      <c r="N55" s="368"/>
      <c r="O55" s="355"/>
      <c r="P55" s="637">
        <f>+L55*H55+L56*H56+L57*H57+L58*H58+L59*H59+L60*H60</f>
        <v>5.000000000000001E-2</v>
      </c>
      <c r="Q55" s="656"/>
    </row>
    <row r="56" spans="1:17" ht="38.25" x14ac:dyDescent="0.25">
      <c r="A56" s="623"/>
      <c r="B56" s="625"/>
      <c r="C56" s="626"/>
      <c r="D56" s="277" t="s">
        <v>163</v>
      </c>
      <c r="E56" s="278" t="s">
        <v>107</v>
      </c>
      <c r="F56" s="278" t="s">
        <v>164</v>
      </c>
      <c r="G56" s="301">
        <v>2</v>
      </c>
      <c r="H56" s="302">
        <v>0.1</v>
      </c>
      <c r="I56" s="280">
        <v>42795</v>
      </c>
      <c r="J56" s="280">
        <v>43100</v>
      </c>
      <c r="K56" s="464">
        <v>15000000</v>
      </c>
      <c r="L56" s="353"/>
      <c r="M56" s="358"/>
      <c r="N56" s="368"/>
      <c r="O56" s="355"/>
      <c r="P56" s="637"/>
      <c r="Q56" s="656"/>
    </row>
    <row r="57" spans="1:17" ht="38.25" x14ac:dyDescent="0.25">
      <c r="A57" s="623"/>
      <c r="B57" s="625"/>
      <c r="C57" s="626"/>
      <c r="D57" s="277" t="s">
        <v>165</v>
      </c>
      <c r="E57" s="278" t="s">
        <v>107</v>
      </c>
      <c r="F57" s="278" t="s">
        <v>166</v>
      </c>
      <c r="G57" s="301">
        <v>100</v>
      </c>
      <c r="H57" s="302">
        <v>0.2</v>
      </c>
      <c r="I57" s="280">
        <v>42767</v>
      </c>
      <c r="J57" s="280">
        <v>43069</v>
      </c>
      <c r="K57" s="464">
        <v>0</v>
      </c>
      <c r="L57" s="353">
        <v>0.2</v>
      </c>
      <c r="M57" s="358" t="s">
        <v>167</v>
      </c>
      <c r="N57" s="368"/>
      <c r="O57" s="355"/>
      <c r="P57" s="637"/>
      <c r="Q57" s="656"/>
    </row>
    <row r="58" spans="1:17" ht="51" x14ac:dyDescent="0.25">
      <c r="A58" s="623"/>
      <c r="B58" s="625"/>
      <c r="C58" s="626"/>
      <c r="D58" s="277" t="s">
        <v>168</v>
      </c>
      <c r="E58" s="278" t="s">
        <v>107</v>
      </c>
      <c r="F58" s="278" t="s">
        <v>169</v>
      </c>
      <c r="G58" s="326">
        <v>2</v>
      </c>
      <c r="H58" s="302">
        <v>0.1</v>
      </c>
      <c r="I58" s="280">
        <v>42887</v>
      </c>
      <c r="J58" s="280">
        <v>43099</v>
      </c>
      <c r="K58" s="464">
        <v>0</v>
      </c>
      <c r="L58" s="353"/>
      <c r="M58" s="358"/>
      <c r="N58" s="368"/>
      <c r="O58" s="355"/>
      <c r="P58" s="637"/>
      <c r="Q58" s="656"/>
    </row>
    <row r="59" spans="1:17" ht="25.5" x14ac:dyDescent="0.25">
      <c r="A59" s="623"/>
      <c r="B59" s="625"/>
      <c r="C59" s="626"/>
      <c r="D59" s="277" t="s">
        <v>170</v>
      </c>
      <c r="E59" s="278" t="s">
        <v>107</v>
      </c>
      <c r="F59" s="278" t="s">
        <v>171</v>
      </c>
      <c r="G59" s="301">
        <v>100</v>
      </c>
      <c r="H59" s="302">
        <v>0.2</v>
      </c>
      <c r="I59" s="280">
        <v>42826</v>
      </c>
      <c r="J59" s="280">
        <v>43089</v>
      </c>
      <c r="K59" s="445">
        <v>18000000</v>
      </c>
      <c r="L59" s="353"/>
      <c r="M59" s="358"/>
      <c r="N59" s="368"/>
      <c r="O59" s="355"/>
      <c r="P59" s="637"/>
      <c r="Q59" s="656"/>
    </row>
    <row r="60" spans="1:17" ht="89.25" x14ac:dyDescent="0.25">
      <c r="A60" s="623"/>
      <c r="B60" s="625"/>
      <c r="C60" s="626"/>
      <c r="D60" s="277" t="s">
        <v>172</v>
      </c>
      <c r="E60" s="278" t="s">
        <v>107</v>
      </c>
      <c r="F60" s="278" t="s">
        <v>173</v>
      </c>
      <c r="G60" s="301"/>
      <c r="H60" s="302">
        <v>0.2</v>
      </c>
      <c r="I60" s="280">
        <v>42767</v>
      </c>
      <c r="J60" s="280">
        <v>43099</v>
      </c>
      <c r="K60" s="445">
        <v>0</v>
      </c>
      <c r="L60" s="353">
        <v>0.05</v>
      </c>
      <c r="M60" s="358" t="s">
        <v>344</v>
      </c>
      <c r="N60" s="368" t="s">
        <v>343</v>
      </c>
      <c r="O60" s="355"/>
      <c r="P60" s="637"/>
      <c r="Q60" s="656"/>
    </row>
    <row r="61" spans="1:17" ht="127.5" customHeight="1" thickBot="1" x14ac:dyDescent="0.3">
      <c r="A61" s="624"/>
      <c r="B61" s="311" t="s">
        <v>174</v>
      </c>
      <c r="C61" s="312">
        <v>0.25</v>
      </c>
      <c r="D61" s="289" t="s">
        <v>381</v>
      </c>
      <c r="E61" s="313" t="s">
        <v>107</v>
      </c>
      <c r="F61" s="313" t="s">
        <v>175</v>
      </c>
      <c r="G61" s="313">
        <v>1</v>
      </c>
      <c r="H61" s="314">
        <v>1</v>
      </c>
      <c r="I61" s="315">
        <v>42736</v>
      </c>
      <c r="J61" s="315">
        <v>43099</v>
      </c>
      <c r="K61" s="468">
        <v>0</v>
      </c>
      <c r="L61" s="386">
        <f>2/12</f>
        <v>0.16666666666666666</v>
      </c>
      <c r="M61" s="455" t="s">
        <v>345</v>
      </c>
      <c r="N61" s="375"/>
      <c r="O61" s="376"/>
      <c r="P61" s="393">
        <f>+L61*H61</f>
        <v>0.16666666666666666</v>
      </c>
      <c r="Q61" s="657"/>
    </row>
    <row r="62" spans="1:17" ht="15.75" customHeight="1" thickBot="1" x14ac:dyDescent="0.3">
      <c r="A62" s="652" t="s">
        <v>382</v>
      </c>
      <c r="B62" s="653"/>
      <c r="C62" s="653"/>
      <c r="D62" s="653"/>
      <c r="E62" s="653"/>
      <c r="F62" s="653"/>
      <c r="G62" s="653"/>
      <c r="H62" s="653"/>
      <c r="I62" s="653"/>
      <c r="J62" s="653"/>
      <c r="K62" s="653"/>
      <c r="L62" s="653"/>
      <c r="M62" s="653"/>
      <c r="N62" s="653"/>
      <c r="O62" s="653"/>
      <c r="P62" s="653"/>
      <c r="Q62" s="654"/>
    </row>
    <row r="63" spans="1:17" ht="38.25" x14ac:dyDescent="0.25">
      <c r="A63" s="630" t="s">
        <v>180</v>
      </c>
      <c r="B63" s="633" t="s">
        <v>181</v>
      </c>
      <c r="C63" s="634">
        <v>0.4</v>
      </c>
      <c r="D63" s="270" t="s">
        <v>182</v>
      </c>
      <c r="E63" s="271" t="s">
        <v>183</v>
      </c>
      <c r="F63" s="271" t="s">
        <v>184</v>
      </c>
      <c r="G63" s="271">
        <v>1</v>
      </c>
      <c r="H63" s="324">
        <v>0.5</v>
      </c>
      <c r="I63" s="273">
        <v>42794</v>
      </c>
      <c r="J63" s="273">
        <v>43100</v>
      </c>
      <c r="K63" s="470">
        <v>0</v>
      </c>
      <c r="L63" s="471"/>
      <c r="M63" s="472"/>
      <c r="N63" s="274"/>
      <c r="O63" s="274"/>
      <c r="P63" s="275"/>
      <c r="Q63" s="453"/>
    </row>
    <row r="64" spans="1:17" ht="38.25" x14ac:dyDescent="0.25">
      <c r="A64" s="623"/>
      <c r="B64" s="625"/>
      <c r="C64" s="626"/>
      <c r="D64" s="277" t="s">
        <v>185</v>
      </c>
      <c r="E64" s="278" t="s">
        <v>183</v>
      </c>
      <c r="F64" s="332" t="s">
        <v>186</v>
      </c>
      <c r="G64" s="278">
        <v>4</v>
      </c>
      <c r="H64" s="279">
        <v>0.5</v>
      </c>
      <c r="I64" s="280">
        <v>42826</v>
      </c>
      <c r="J64" s="280">
        <v>43100</v>
      </c>
      <c r="K64" s="469">
        <v>0</v>
      </c>
      <c r="L64" s="365"/>
      <c r="M64" s="334"/>
      <c r="N64" s="281"/>
      <c r="O64" s="281"/>
      <c r="P64" s="282"/>
      <c r="Q64" s="276"/>
    </row>
    <row r="65" spans="1:17" ht="51" x14ac:dyDescent="0.25">
      <c r="A65" s="623"/>
      <c r="B65" s="286" t="s">
        <v>187</v>
      </c>
      <c r="C65" s="287">
        <v>0.3</v>
      </c>
      <c r="D65" s="277" t="s">
        <v>188</v>
      </c>
      <c r="E65" s="278" t="s">
        <v>161</v>
      </c>
      <c r="F65" s="278" t="s">
        <v>186</v>
      </c>
      <c r="G65" s="278">
        <v>4</v>
      </c>
      <c r="H65" s="279">
        <v>1</v>
      </c>
      <c r="I65" s="280">
        <v>42826</v>
      </c>
      <c r="J65" s="280">
        <v>43100</v>
      </c>
      <c r="K65" s="469">
        <v>0</v>
      </c>
      <c r="L65" s="385"/>
      <c r="M65" s="334"/>
      <c r="N65" s="281"/>
      <c r="O65" s="281"/>
      <c r="P65" s="282"/>
      <c r="Q65" s="276"/>
    </row>
    <row r="66" spans="1:17" ht="63.75" x14ac:dyDescent="0.25">
      <c r="A66" s="623"/>
      <c r="B66" s="286" t="s">
        <v>189</v>
      </c>
      <c r="C66" s="287">
        <v>0.4</v>
      </c>
      <c r="D66" s="277" t="s">
        <v>190</v>
      </c>
      <c r="E66" s="278" t="s">
        <v>161</v>
      </c>
      <c r="F66" s="278" t="s">
        <v>186</v>
      </c>
      <c r="G66" s="278">
        <v>4</v>
      </c>
      <c r="H66" s="279">
        <v>1</v>
      </c>
      <c r="I66" s="280">
        <v>42826</v>
      </c>
      <c r="J66" s="280">
        <v>43100</v>
      </c>
      <c r="K66" s="469">
        <v>0</v>
      </c>
      <c r="L66" s="365"/>
      <c r="M66" s="334"/>
      <c r="N66" s="281"/>
      <c r="O66" s="281"/>
      <c r="P66" s="282"/>
      <c r="Q66" s="276"/>
    </row>
    <row r="67" spans="1:17" ht="38.25" x14ac:dyDescent="0.25">
      <c r="A67" s="623" t="s">
        <v>191</v>
      </c>
      <c r="B67" s="625" t="s">
        <v>192</v>
      </c>
      <c r="C67" s="626">
        <v>0.5</v>
      </c>
      <c r="D67" s="277" t="s">
        <v>193</v>
      </c>
      <c r="E67" s="278" t="s">
        <v>161</v>
      </c>
      <c r="F67" s="278" t="s">
        <v>194</v>
      </c>
      <c r="G67" s="278">
        <v>1</v>
      </c>
      <c r="H67" s="279">
        <v>0.5</v>
      </c>
      <c r="I67" s="280">
        <v>42737</v>
      </c>
      <c r="J67" s="280">
        <v>42794</v>
      </c>
      <c r="K67" s="469">
        <v>0</v>
      </c>
      <c r="L67" s="351"/>
      <c r="M67" s="334"/>
      <c r="N67" s="281"/>
      <c r="O67" s="281"/>
      <c r="P67" s="282"/>
      <c r="Q67" s="276"/>
    </row>
    <row r="68" spans="1:17" ht="38.25" x14ac:dyDescent="0.25">
      <c r="A68" s="623"/>
      <c r="B68" s="625"/>
      <c r="C68" s="626"/>
      <c r="D68" s="277" t="s">
        <v>195</v>
      </c>
      <c r="E68" s="278" t="s">
        <v>196</v>
      </c>
      <c r="F68" s="278" t="s">
        <v>197</v>
      </c>
      <c r="G68" s="279">
        <v>1</v>
      </c>
      <c r="H68" s="279">
        <v>0.5</v>
      </c>
      <c r="I68" s="280">
        <v>42795</v>
      </c>
      <c r="J68" s="280">
        <v>43100</v>
      </c>
      <c r="K68" s="469">
        <v>0</v>
      </c>
      <c r="L68" s="365"/>
      <c r="M68" s="334"/>
      <c r="N68" s="281"/>
      <c r="O68" s="281"/>
      <c r="P68" s="288"/>
      <c r="Q68" s="276"/>
    </row>
    <row r="69" spans="1:17" ht="51" x14ac:dyDescent="0.25">
      <c r="A69" s="623"/>
      <c r="B69" s="286" t="s">
        <v>198</v>
      </c>
      <c r="C69" s="287">
        <v>0.5</v>
      </c>
      <c r="D69" s="304" t="s">
        <v>199</v>
      </c>
      <c r="E69" s="278" t="s">
        <v>161</v>
      </c>
      <c r="F69" s="278" t="s">
        <v>200</v>
      </c>
      <c r="G69" s="278">
        <v>9</v>
      </c>
      <c r="H69" s="279">
        <v>1</v>
      </c>
      <c r="I69" s="280">
        <v>42795</v>
      </c>
      <c r="J69" s="280">
        <v>43100</v>
      </c>
      <c r="K69" s="469">
        <v>0</v>
      </c>
      <c r="L69" s="365"/>
      <c r="M69" s="336"/>
      <c r="N69" s="281"/>
      <c r="O69" s="281"/>
      <c r="P69" s="288"/>
      <c r="Q69" s="293"/>
    </row>
    <row r="70" spans="1:17" ht="51" x14ac:dyDescent="0.25">
      <c r="A70" s="623" t="s">
        <v>201</v>
      </c>
      <c r="B70" s="286" t="s">
        <v>202</v>
      </c>
      <c r="C70" s="287">
        <v>0.25</v>
      </c>
      <c r="D70" s="277" t="s">
        <v>203</v>
      </c>
      <c r="E70" s="278" t="s">
        <v>161</v>
      </c>
      <c r="F70" s="278" t="s">
        <v>204</v>
      </c>
      <c r="G70" s="278">
        <v>2</v>
      </c>
      <c r="H70" s="279">
        <v>1</v>
      </c>
      <c r="I70" s="280">
        <v>42917</v>
      </c>
      <c r="J70" s="280">
        <v>43100</v>
      </c>
      <c r="K70" s="469">
        <v>0</v>
      </c>
      <c r="L70" s="365"/>
      <c r="M70" s="334"/>
      <c r="N70" s="281"/>
      <c r="O70" s="281"/>
      <c r="P70" s="288"/>
      <c r="Q70" s="294"/>
    </row>
    <row r="71" spans="1:17" ht="38.25" x14ac:dyDescent="0.25">
      <c r="A71" s="623"/>
      <c r="B71" s="625" t="s">
        <v>205</v>
      </c>
      <c r="C71" s="626">
        <v>0.25</v>
      </c>
      <c r="D71" s="277" t="s">
        <v>206</v>
      </c>
      <c r="E71" s="278" t="s">
        <v>161</v>
      </c>
      <c r="F71" s="278" t="s">
        <v>207</v>
      </c>
      <c r="G71" s="278">
        <v>11</v>
      </c>
      <c r="H71" s="279">
        <v>0.5</v>
      </c>
      <c r="I71" s="280">
        <v>42767</v>
      </c>
      <c r="J71" s="280">
        <v>43100</v>
      </c>
      <c r="K71" s="469">
        <v>0</v>
      </c>
      <c r="L71" s="365"/>
      <c r="M71" s="337"/>
      <c r="N71" s="281"/>
      <c r="O71" s="281"/>
      <c r="P71" s="288"/>
      <c r="Q71" s="294"/>
    </row>
    <row r="72" spans="1:17" ht="38.25" x14ac:dyDescent="0.25">
      <c r="A72" s="623"/>
      <c r="B72" s="625"/>
      <c r="C72" s="626"/>
      <c r="D72" s="277" t="s">
        <v>208</v>
      </c>
      <c r="E72" s="278" t="s">
        <v>209</v>
      </c>
      <c r="F72" s="278" t="s">
        <v>210</v>
      </c>
      <c r="G72" s="279">
        <v>1</v>
      </c>
      <c r="H72" s="279">
        <v>0.5</v>
      </c>
      <c r="I72" s="280">
        <v>42948</v>
      </c>
      <c r="J72" s="280">
        <v>43100</v>
      </c>
      <c r="K72" s="469">
        <v>0</v>
      </c>
      <c r="L72" s="365"/>
      <c r="M72" s="337"/>
      <c r="N72" s="281"/>
      <c r="O72" s="297"/>
      <c r="P72" s="298"/>
      <c r="Q72" s="294"/>
    </row>
    <row r="73" spans="1:17" ht="63.75" x14ac:dyDescent="0.25">
      <c r="A73" s="623"/>
      <c r="B73" s="625" t="s">
        <v>211</v>
      </c>
      <c r="C73" s="626">
        <v>0.25</v>
      </c>
      <c r="D73" s="277" t="s">
        <v>212</v>
      </c>
      <c r="E73" s="278" t="s">
        <v>196</v>
      </c>
      <c r="F73" s="278" t="s">
        <v>213</v>
      </c>
      <c r="G73" s="278">
        <v>1</v>
      </c>
      <c r="H73" s="279">
        <v>0.2</v>
      </c>
      <c r="I73" s="280">
        <v>42737</v>
      </c>
      <c r="J73" s="280">
        <v>42825</v>
      </c>
      <c r="K73" s="469">
        <v>0</v>
      </c>
      <c r="L73" s="365"/>
      <c r="M73" s="334"/>
      <c r="N73" s="281"/>
      <c r="O73" s="297"/>
      <c r="P73" s="298"/>
      <c r="Q73" s="294"/>
    </row>
    <row r="74" spans="1:17" ht="38.25" x14ac:dyDescent="0.25">
      <c r="A74" s="623"/>
      <c r="B74" s="625"/>
      <c r="C74" s="626"/>
      <c r="D74" s="277" t="s">
        <v>214</v>
      </c>
      <c r="E74" s="278" t="s">
        <v>196</v>
      </c>
      <c r="F74" s="278" t="s">
        <v>215</v>
      </c>
      <c r="G74" s="278">
        <v>2</v>
      </c>
      <c r="H74" s="279">
        <v>0.8</v>
      </c>
      <c r="I74" s="280">
        <v>42917</v>
      </c>
      <c r="J74" s="280">
        <v>43100</v>
      </c>
      <c r="K74" s="469">
        <v>0</v>
      </c>
      <c r="L74" s="365"/>
      <c r="M74" s="334"/>
      <c r="N74" s="281"/>
      <c r="O74" s="297"/>
      <c r="P74" s="303"/>
      <c r="Q74" s="293"/>
    </row>
    <row r="75" spans="1:17" ht="64.5" thickBot="1" x14ac:dyDescent="0.3">
      <c r="A75" s="624"/>
      <c r="B75" s="311" t="s">
        <v>216</v>
      </c>
      <c r="C75" s="312">
        <v>0.25</v>
      </c>
      <c r="D75" s="289" t="s">
        <v>217</v>
      </c>
      <c r="E75" s="313" t="s">
        <v>196</v>
      </c>
      <c r="F75" s="313" t="s">
        <v>218</v>
      </c>
      <c r="G75" s="313">
        <v>4</v>
      </c>
      <c r="H75" s="314">
        <v>1</v>
      </c>
      <c r="I75" s="315">
        <v>42826</v>
      </c>
      <c r="J75" s="315">
        <v>43100</v>
      </c>
      <c r="K75" s="473">
        <v>0</v>
      </c>
      <c r="L75" s="386"/>
      <c r="M75" s="338"/>
      <c r="N75" s="291"/>
      <c r="O75" s="339"/>
      <c r="P75" s="340"/>
      <c r="Q75" s="341"/>
    </row>
    <row r="76" spans="1:17" ht="15.75" thickBot="1" x14ac:dyDescent="0.3">
      <c r="A76" s="627" t="s">
        <v>383</v>
      </c>
      <c r="B76" s="628"/>
      <c r="C76" s="628"/>
      <c r="D76" s="628"/>
      <c r="E76" s="628"/>
      <c r="F76" s="628"/>
      <c r="G76" s="628"/>
      <c r="H76" s="628"/>
      <c r="I76" s="628"/>
      <c r="J76" s="628"/>
      <c r="K76" s="628"/>
      <c r="L76" s="628"/>
      <c r="M76" s="628"/>
      <c r="N76" s="628"/>
      <c r="O76" s="628"/>
      <c r="P76" s="628"/>
      <c r="Q76" s="629"/>
    </row>
    <row r="77" spans="1:17" ht="76.5" x14ac:dyDescent="0.25">
      <c r="A77" s="643" t="s">
        <v>223</v>
      </c>
      <c r="B77" s="633" t="s">
        <v>224</v>
      </c>
      <c r="C77" s="634">
        <v>0.2</v>
      </c>
      <c r="D77" s="342" t="s">
        <v>225</v>
      </c>
      <c r="E77" s="343" t="s">
        <v>226</v>
      </c>
      <c r="F77" s="343" t="s">
        <v>227</v>
      </c>
      <c r="G77" s="344">
        <v>22</v>
      </c>
      <c r="H77" s="324">
        <v>0.15</v>
      </c>
      <c r="I77" s="273">
        <v>42781</v>
      </c>
      <c r="J77" s="273">
        <v>43100</v>
      </c>
      <c r="K77" s="345">
        <v>209800000</v>
      </c>
      <c r="L77" s="346">
        <v>0</v>
      </c>
      <c r="M77" s="347" t="s">
        <v>351</v>
      </c>
      <c r="N77" s="348"/>
      <c r="O77" s="349">
        <v>0</v>
      </c>
      <c r="P77" s="646">
        <f>+L77*H77+L78*H78+L79*H79*L80*H80+L81*H81+L82*H82</f>
        <v>0</v>
      </c>
      <c r="Q77" s="647">
        <f>+P77+C77+P83*C83+P84*C84+P87*C87+P89*C89</f>
        <v>0.34820512820512822</v>
      </c>
    </row>
    <row r="78" spans="1:17" ht="25.5" x14ac:dyDescent="0.25">
      <c r="A78" s="644"/>
      <c r="B78" s="625"/>
      <c r="C78" s="626"/>
      <c r="D78" s="350" t="s">
        <v>228</v>
      </c>
      <c r="E78" s="351" t="s">
        <v>226</v>
      </c>
      <c r="F78" s="351" t="s">
        <v>229</v>
      </c>
      <c r="G78" s="326">
        <v>3</v>
      </c>
      <c r="H78" s="288">
        <v>0.15</v>
      </c>
      <c r="I78" s="280">
        <v>42795</v>
      </c>
      <c r="J78" s="280">
        <v>43100</v>
      </c>
      <c r="K78" s="352">
        <v>60000000</v>
      </c>
      <c r="L78" s="353"/>
      <c r="M78" s="354"/>
      <c r="N78" s="355"/>
      <c r="O78" s="356">
        <v>0</v>
      </c>
      <c r="P78" s="636"/>
      <c r="Q78" s="632"/>
    </row>
    <row r="79" spans="1:17" ht="38.25" x14ac:dyDescent="0.25">
      <c r="A79" s="644"/>
      <c r="B79" s="625"/>
      <c r="C79" s="626"/>
      <c r="D79" s="350" t="s">
        <v>230</v>
      </c>
      <c r="E79" s="351" t="s">
        <v>226</v>
      </c>
      <c r="F79" s="351" t="s">
        <v>231</v>
      </c>
      <c r="G79" s="326">
        <v>1</v>
      </c>
      <c r="H79" s="288">
        <v>0.2</v>
      </c>
      <c r="I79" s="280">
        <v>42795</v>
      </c>
      <c r="J79" s="280">
        <v>43100</v>
      </c>
      <c r="K79" s="352">
        <v>20000000</v>
      </c>
      <c r="L79" s="353"/>
      <c r="M79" s="357"/>
      <c r="N79" s="355"/>
      <c r="O79" s="356">
        <v>0</v>
      </c>
      <c r="P79" s="636"/>
      <c r="Q79" s="632"/>
    </row>
    <row r="80" spans="1:17" ht="38.25" x14ac:dyDescent="0.25">
      <c r="A80" s="644"/>
      <c r="B80" s="625"/>
      <c r="C80" s="626"/>
      <c r="D80" s="350" t="s">
        <v>232</v>
      </c>
      <c r="E80" s="351" t="s">
        <v>226</v>
      </c>
      <c r="F80" s="351" t="s">
        <v>233</v>
      </c>
      <c r="G80" s="326">
        <v>4</v>
      </c>
      <c r="H80" s="288">
        <v>0.2</v>
      </c>
      <c r="I80" s="280">
        <v>42826</v>
      </c>
      <c r="J80" s="280">
        <v>43100</v>
      </c>
      <c r="K80" s="352">
        <v>300000000</v>
      </c>
      <c r="L80" s="353"/>
      <c r="M80" s="354"/>
      <c r="N80" s="355"/>
      <c r="O80" s="356">
        <v>0</v>
      </c>
      <c r="P80" s="636"/>
      <c r="Q80" s="632"/>
    </row>
    <row r="81" spans="1:17" ht="38.25" x14ac:dyDescent="0.25">
      <c r="A81" s="644"/>
      <c r="B81" s="625"/>
      <c r="C81" s="626"/>
      <c r="D81" s="350" t="s">
        <v>234</v>
      </c>
      <c r="E81" s="351" t="s">
        <v>226</v>
      </c>
      <c r="F81" s="351" t="s">
        <v>235</v>
      </c>
      <c r="G81" s="326">
        <v>1</v>
      </c>
      <c r="H81" s="288">
        <v>0.2</v>
      </c>
      <c r="I81" s="280">
        <v>42736</v>
      </c>
      <c r="J81" s="280">
        <v>42824</v>
      </c>
      <c r="K81" s="352">
        <v>20000000</v>
      </c>
      <c r="L81" s="353">
        <v>0</v>
      </c>
      <c r="M81" s="358" t="s">
        <v>353</v>
      </c>
      <c r="N81" s="355"/>
      <c r="O81" s="356">
        <v>0</v>
      </c>
      <c r="P81" s="636"/>
      <c r="Q81" s="632"/>
    </row>
    <row r="82" spans="1:17" ht="76.5" x14ac:dyDescent="0.25">
      <c r="A82" s="644"/>
      <c r="B82" s="625"/>
      <c r="C82" s="626"/>
      <c r="D82" s="350" t="s">
        <v>236</v>
      </c>
      <c r="E82" s="351" t="s">
        <v>226</v>
      </c>
      <c r="F82" s="351" t="s">
        <v>237</v>
      </c>
      <c r="G82" s="326" t="s">
        <v>238</v>
      </c>
      <c r="H82" s="288">
        <v>0.1</v>
      </c>
      <c r="I82" s="280">
        <v>42917</v>
      </c>
      <c r="J82" s="280">
        <v>43100</v>
      </c>
      <c r="K82" s="352">
        <v>200000000</v>
      </c>
      <c r="L82" s="353"/>
      <c r="M82" s="357"/>
      <c r="N82" s="355"/>
      <c r="O82" s="359">
        <v>0</v>
      </c>
      <c r="P82" s="636"/>
      <c r="Q82" s="632"/>
    </row>
    <row r="83" spans="1:17" ht="76.5" x14ac:dyDescent="0.25">
      <c r="A83" s="644"/>
      <c r="B83" s="286" t="s">
        <v>239</v>
      </c>
      <c r="C83" s="287">
        <v>0.2</v>
      </c>
      <c r="D83" s="360" t="s">
        <v>240</v>
      </c>
      <c r="E83" s="361" t="s">
        <v>226</v>
      </c>
      <c r="F83" s="361" t="s">
        <v>241</v>
      </c>
      <c r="G83" s="362">
        <v>10</v>
      </c>
      <c r="H83" s="308">
        <v>1</v>
      </c>
      <c r="I83" s="363">
        <v>42767</v>
      </c>
      <c r="J83" s="363">
        <v>43100</v>
      </c>
      <c r="K83" s="333">
        <v>0</v>
      </c>
      <c r="L83" s="353">
        <v>0</v>
      </c>
      <c r="M83" s="364" t="s">
        <v>352</v>
      </c>
      <c r="N83" s="355"/>
      <c r="O83" s="359" t="s">
        <v>78</v>
      </c>
      <c r="P83" s="353">
        <f>+L83*H83</f>
        <v>0</v>
      </c>
      <c r="Q83" s="632"/>
    </row>
    <row r="84" spans="1:17" ht="38.25" x14ac:dyDescent="0.25">
      <c r="A84" s="644"/>
      <c r="B84" s="625" t="s">
        <v>242</v>
      </c>
      <c r="C84" s="626">
        <v>0.2</v>
      </c>
      <c r="D84" s="350" t="s">
        <v>243</v>
      </c>
      <c r="E84" s="278" t="s">
        <v>226</v>
      </c>
      <c r="F84" s="278" t="s">
        <v>244</v>
      </c>
      <c r="G84" s="278">
        <v>12</v>
      </c>
      <c r="H84" s="279">
        <v>0.3</v>
      </c>
      <c r="I84" s="280">
        <v>42765</v>
      </c>
      <c r="J84" s="280">
        <v>43100</v>
      </c>
      <c r="K84" s="333">
        <v>0</v>
      </c>
      <c r="L84" s="365">
        <f>2/12</f>
        <v>0.16666666666666666</v>
      </c>
      <c r="M84" s="358" t="s">
        <v>245</v>
      </c>
      <c r="N84" s="355"/>
      <c r="O84" s="359" t="s">
        <v>78</v>
      </c>
      <c r="P84" s="635">
        <f>+L84*H84+L85*H85+L86*H86</f>
        <v>0.15769230769230769</v>
      </c>
      <c r="Q84" s="632"/>
    </row>
    <row r="85" spans="1:17" ht="25.5" x14ac:dyDescent="0.25">
      <c r="A85" s="644"/>
      <c r="B85" s="625"/>
      <c r="C85" s="626"/>
      <c r="D85" s="350" t="s">
        <v>246</v>
      </c>
      <c r="E85" s="278" t="s">
        <v>226</v>
      </c>
      <c r="F85" s="278" t="s">
        <v>247</v>
      </c>
      <c r="G85" s="278">
        <v>52</v>
      </c>
      <c r="H85" s="279">
        <v>0.3</v>
      </c>
      <c r="I85" s="280">
        <v>42736</v>
      </c>
      <c r="J85" s="280">
        <v>43100</v>
      </c>
      <c r="K85" s="333">
        <v>0</v>
      </c>
      <c r="L85" s="365">
        <f>8/52</f>
        <v>0.15384615384615385</v>
      </c>
      <c r="M85" s="364" t="s">
        <v>248</v>
      </c>
      <c r="N85" s="355"/>
      <c r="O85" s="359" t="s">
        <v>78</v>
      </c>
      <c r="P85" s="636"/>
      <c r="Q85" s="632"/>
    </row>
    <row r="86" spans="1:17" ht="25.5" x14ac:dyDescent="0.25">
      <c r="A86" s="644"/>
      <c r="B86" s="625"/>
      <c r="C86" s="626"/>
      <c r="D86" s="350" t="s">
        <v>249</v>
      </c>
      <c r="E86" s="278" t="s">
        <v>226</v>
      </c>
      <c r="F86" s="278" t="s">
        <v>247</v>
      </c>
      <c r="G86" s="278">
        <v>52</v>
      </c>
      <c r="H86" s="279">
        <v>0.4</v>
      </c>
      <c r="I86" s="280">
        <v>42736</v>
      </c>
      <c r="J86" s="280">
        <v>43100</v>
      </c>
      <c r="K86" s="366">
        <v>55200000</v>
      </c>
      <c r="L86" s="365">
        <f>8/52</f>
        <v>0.15384615384615385</v>
      </c>
      <c r="M86" s="364" t="s">
        <v>354</v>
      </c>
      <c r="N86" s="355"/>
      <c r="O86" s="359">
        <v>0</v>
      </c>
      <c r="P86" s="636"/>
      <c r="Q86" s="632"/>
    </row>
    <row r="87" spans="1:17" ht="25.5" x14ac:dyDescent="0.25">
      <c r="A87" s="644"/>
      <c r="B87" s="625" t="s">
        <v>250</v>
      </c>
      <c r="C87" s="650">
        <v>0.2</v>
      </c>
      <c r="D87" s="327" t="s">
        <v>251</v>
      </c>
      <c r="E87" s="278" t="s">
        <v>76</v>
      </c>
      <c r="F87" s="278" t="s">
        <v>252</v>
      </c>
      <c r="G87" s="326">
        <v>6</v>
      </c>
      <c r="H87" s="279">
        <v>0.5</v>
      </c>
      <c r="I87" s="367">
        <v>42767</v>
      </c>
      <c r="J87" s="367">
        <v>43099</v>
      </c>
      <c r="K87" s="333">
        <v>0</v>
      </c>
      <c r="L87" s="365">
        <f>1/6</f>
        <v>0.16666666666666666</v>
      </c>
      <c r="M87" s="368" t="s">
        <v>253</v>
      </c>
      <c r="N87" s="355"/>
      <c r="O87" s="359" t="s">
        <v>78</v>
      </c>
      <c r="P87" s="635">
        <f>+L87*H87+L88*H88</f>
        <v>0.18333333333333335</v>
      </c>
      <c r="Q87" s="632"/>
    </row>
    <row r="88" spans="1:17" ht="51" x14ac:dyDescent="0.25">
      <c r="A88" s="644"/>
      <c r="B88" s="649"/>
      <c r="C88" s="651"/>
      <c r="D88" s="328" t="s">
        <v>254</v>
      </c>
      <c r="E88" s="284" t="s">
        <v>76</v>
      </c>
      <c r="F88" s="284" t="s">
        <v>255</v>
      </c>
      <c r="G88" s="369">
        <v>5</v>
      </c>
      <c r="H88" s="285">
        <v>0.5</v>
      </c>
      <c r="I88" s="370">
        <v>42767</v>
      </c>
      <c r="J88" s="370">
        <v>43099</v>
      </c>
      <c r="K88" s="333">
        <v>0</v>
      </c>
      <c r="L88" s="365">
        <f>1/5</f>
        <v>0.2</v>
      </c>
      <c r="M88" s="368" t="s">
        <v>256</v>
      </c>
      <c r="N88" s="355"/>
      <c r="O88" s="359" t="s">
        <v>78</v>
      </c>
      <c r="P88" s="636"/>
      <c r="Q88" s="632"/>
    </row>
    <row r="89" spans="1:17" ht="64.5" thickBot="1" x14ac:dyDescent="0.3">
      <c r="A89" s="645"/>
      <c r="B89" s="311" t="s">
        <v>257</v>
      </c>
      <c r="C89" s="312">
        <v>0.2</v>
      </c>
      <c r="D89" s="371" t="s">
        <v>258</v>
      </c>
      <c r="E89" s="313" t="s">
        <v>76</v>
      </c>
      <c r="F89" s="313" t="s">
        <v>259</v>
      </c>
      <c r="G89" s="372">
        <v>1</v>
      </c>
      <c r="H89" s="314">
        <v>1</v>
      </c>
      <c r="I89" s="373">
        <v>42767</v>
      </c>
      <c r="J89" s="373">
        <v>43099</v>
      </c>
      <c r="K89" s="335">
        <v>0</v>
      </c>
      <c r="L89" s="374">
        <v>0.4</v>
      </c>
      <c r="M89" s="375" t="s">
        <v>260</v>
      </c>
      <c r="N89" s="376"/>
      <c r="O89" s="377" t="s">
        <v>78</v>
      </c>
      <c r="P89" s="374">
        <f>+L89*H89</f>
        <v>0.4</v>
      </c>
      <c r="Q89" s="648"/>
    </row>
    <row r="90" spans="1:17" ht="15.75" thickBot="1" x14ac:dyDescent="0.3">
      <c r="A90" s="627" t="s">
        <v>384</v>
      </c>
      <c r="B90" s="628"/>
      <c r="C90" s="628"/>
      <c r="D90" s="628"/>
      <c r="E90" s="628"/>
      <c r="F90" s="628"/>
      <c r="G90" s="628"/>
      <c r="H90" s="628"/>
      <c r="I90" s="628"/>
      <c r="J90" s="628"/>
      <c r="K90" s="628"/>
      <c r="L90" s="628"/>
      <c r="M90" s="628"/>
      <c r="N90" s="628"/>
      <c r="O90" s="628"/>
      <c r="P90" s="628"/>
      <c r="Q90" s="629"/>
    </row>
    <row r="91" spans="1:17" ht="102" x14ac:dyDescent="0.25">
      <c r="A91" s="436" t="s">
        <v>265</v>
      </c>
      <c r="B91" s="317" t="s">
        <v>266</v>
      </c>
      <c r="C91" s="318">
        <v>1</v>
      </c>
      <c r="D91" s="437" t="s">
        <v>267</v>
      </c>
      <c r="E91" s="271" t="s">
        <v>268</v>
      </c>
      <c r="F91" s="438" t="s">
        <v>269</v>
      </c>
      <c r="G91" s="439">
        <v>1</v>
      </c>
      <c r="H91" s="439">
        <v>1</v>
      </c>
      <c r="I91" s="440">
        <v>42767</v>
      </c>
      <c r="J91" s="440">
        <v>43099</v>
      </c>
      <c r="K91" s="441">
        <v>0</v>
      </c>
      <c r="L91" s="346">
        <v>0.5</v>
      </c>
      <c r="M91" s="347" t="s">
        <v>355</v>
      </c>
      <c r="N91" s="348"/>
      <c r="O91" s="378" t="s">
        <v>78</v>
      </c>
      <c r="P91" s="346">
        <f t="shared" ref="P91:P94" si="1">+L91*H91</f>
        <v>0.5</v>
      </c>
      <c r="Q91" s="379">
        <f>+P91*C91</f>
        <v>0.5</v>
      </c>
    </row>
    <row r="92" spans="1:17" ht="114.75" x14ac:dyDescent="0.25">
      <c r="A92" s="623" t="s">
        <v>270</v>
      </c>
      <c r="B92" s="286" t="s">
        <v>271</v>
      </c>
      <c r="C92" s="287">
        <v>0.5</v>
      </c>
      <c r="D92" s="277" t="s">
        <v>272</v>
      </c>
      <c r="E92" s="278" t="s">
        <v>268</v>
      </c>
      <c r="F92" s="278" t="s">
        <v>273</v>
      </c>
      <c r="G92" s="279">
        <v>1</v>
      </c>
      <c r="H92" s="279">
        <v>1</v>
      </c>
      <c r="I92" s="280">
        <v>42767</v>
      </c>
      <c r="J92" s="280">
        <v>43099</v>
      </c>
      <c r="K92" s="435">
        <v>0</v>
      </c>
      <c r="L92" s="353">
        <v>0</v>
      </c>
      <c r="M92" s="358" t="s">
        <v>356</v>
      </c>
      <c r="N92" s="355"/>
      <c r="O92" s="300" t="s">
        <v>78</v>
      </c>
      <c r="P92" s="353">
        <f t="shared" si="1"/>
        <v>0</v>
      </c>
      <c r="Q92" s="637">
        <f>+P92*C92+P93*C93</f>
        <v>0</v>
      </c>
    </row>
    <row r="93" spans="1:17" ht="76.5" x14ac:dyDescent="0.25">
      <c r="A93" s="623"/>
      <c r="B93" s="286" t="s">
        <v>274</v>
      </c>
      <c r="C93" s="287">
        <v>0.5</v>
      </c>
      <c r="D93" s="277" t="s">
        <v>275</v>
      </c>
      <c r="E93" s="278" t="s">
        <v>268</v>
      </c>
      <c r="F93" s="278" t="s">
        <v>276</v>
      </c>
      <c r="G93" s="288">
        <v>1</v>
      </c>
      <c r="H93" s="279">
        <v>1</v>
      </c>
      <c r="I93" s="280">
        <v>42767</v>
      </c>
      <c r="J93" s="280">
        <v>43099</v>
      </c>
      <c r="K93" s="435">
        <v>0</v>
      </c>
      <c r="L93" s="353">
        <v>0</v>
      </c>
      <c r="M93" s="358" t="s">
        <v>357</v>
      </c>
      <c r="N93" s="355"/>
      <c r="O93" s="300" t="s">
        <v>78</v>
      </c>
      <c r="P93" s="353">
        <f t="shared" si="1"/>
        <v>0</v>
      </c>
      <c r="Q93" s="632"/>
    </row>
    <row r="94" spans="1:17" ht="76.5" x14ac:dyDescent="0.25">
      <c r="A94" s="623" t="s">
        <v>277</v>
      </c>
      <c r="B94" s="286" t="s">
        <v>278</v>
      </c>
      <c r="C94" s="287">
        <v>0.5</v>
      </c>
      <c r="D94" s="277" t="s">
        <v>279</v>
      </c>
      <c r="E94" s="278" t="s">
        <v>268</v>
      </c>
      <c r="F94" s="278" t="s">
        <v>280</v>
      </c>
      <c r="G94" s="279">
        <v>1</v>
      </c>
      <c r="H94" s="279">
        <v>1</v>
      </c>
      <c r="I94" s="280">
        <v>42767</v>
      </c>
      <c r="J94" s="280">
        <v>43099</v>
      </c>
      <c r="K94" s="435">
        <v>0</v>
      </c>
      <c r="L94" s="353">
        <v>1</v>
      </c>
      <c r="M94" s="358" t="s">
        <v>358</v>
      </c>
      <c r="N94" s="355" t="s">
        <v>359</v>
      </c>
      <c r="O94" s="300" t="s">
        <v>78</v>
      </c>
      <c r="P94" s="353">
        <f t="shared" si="1"/>
        <v>1</v>
      </c>
      <c r="Q94" s="637">
        <f>+P94*C94+P95*C95</f>
        <v>0.5625</v>
      </c>
    </row>
    <row r="95" spans="1:17" ht="63.75" x14ac:dyDescent="0.25">
      <c r="A95" s="623"/>
      <c r="B95" s="625" t="s">
        <v>281</v>
      </c>
      <c r="C95" s="626">
        <v>0.5</v>
      </c>
      <c r="D95" s="277" t="s">
        <v>282</v>
      </c>
      <c r="E95" s="278" t="s">
        <v>82</v>
      </c>
      <c r="F95" s="278" t="s">
        <v>283</v>
      </c>
      <c r="G95" s="278">
        <v>1</v>
      </c>
      <c r="H95" s="279">
        <v>0.5</v>
      </c>
      <c r="I95" s="380">
        <v>42826</v>
      </c>
      <c r="J95" s="380">
        <v>43099</v>
      </c>
      <c r="K95" s="435">
        <v>0</v>
      </c>
      <c r="L95" s="381"/>
      <c r="M95" s="354"/>
      <c r="N95" s="355"/>
      <c r="O95" s="300" t="s">
        <v>78</v>
      </c>
      <c r="P95" s="641">
        <f>+L95*H95+L96*H96+L97*H97</f>
        <v>0.125</v>
      </c>
      <c r="Q95" s="637"/>
    </row>
    <row r="96" spans="1:17" ht="63.75" x14ac:dyDescent="0.25">
      <c r="A96" s="623"/>
      <c r="B96" s="625"/>
      <c r="C96" s="626"/>
      <c r="D96" s="277" t="s">
        <v>284</v>
      </c>
      <c r="E96" s="278" t="s">
        <v>285</v>
      </c>
      <c r="F96" s="278" t="s">
        <v>286</v>
      </c>
      <c r="G96" s="278">
        <v>2</v>
      </c>
      <c r="H96" s="279">
        <v>0.25</v>
      </c>
      <c r="I96" s="380">
        <v>42781</v>
      </c>
      <c r="J96" s="380">
        <v>43038</v>
      </c>
      <c r="K96" s="435">
        <v>0</v>
      </c>
      <c r="L96" s="365">
        <f>1/2</f>
        <v>0.5</v>
      </c>
      <c r="M96" s="358" t="s">
        <v>360</v>
      </c>
      <c r="N96" s="355"/>
      <c r="O96" s="300" t="s">
        <v>78</v>
      </c>
      <c r="P96" s="636"/>
      <c r="Q96" s="637"/>
    </row>
    <row r="97" spans="1:17" ht="77.25" thickBot="1" x14ac:dyDescent="0.3">
      <c r="A97" s="624"/>
      <c r="B97" s="639"/>
      <c r="C97" s="640"/>
      <c r="D97" s="289" t="s">
        <v>287</v>
      </c>
      <c r="E97" s="313" t="s">
        <v>268</v>
      </c>
      <c r="F97" s="313" t="s">
        <v>288</v>
      </c>
      <c r="G97" s="313">
        <v>2</v>
      </c>
      <c r="H97" s="314">
        <v>0.25</v>
      </c>
      <c r="I97" s="290">
        <v>43040</v>
      </c>
      <c r="J97" s="290">
        <v>43100</v>
      </c>
      <c r="K97" s="442">
        <v>0</v>
      </c>
      <c r="L97" s="374"/>
      <c r="M97" s="382"/>
      <c r="N97" s="376"/>
      <c r="O97" s="383" t="s">
        <v>78</v>
      </c>
      <c r="P97" s="642"/>
      <c r="Q97" s="638"/>
    </row>
    <row r="98" spans="1:17" ht="15.75" thickBot="1" x14ac:dyDescent="0.3">
      <c r="A98" s="627" t="s">
        <v>385</v>
      </c>
      <c r="B98" s="628"/>
      <c r="C98" s="628"/>
      <c r="D98" s="628"/>
      <c r="E98" s="628"/>
      <c r="F98" s="628"/>
      <c r="G98" s="628"/>
      <c r="H98" s="628"/>
      <c r="I98" s="628"/>
      <c r="J98" s="628"/>
      <c r="K98" s="628"/>
      <c r="L98" s="628"/>
      <c r="M98" s="628"/>
      <c r="N98" s="628"/>
      <c r="O98" s="628"/>
      <c r="P98" s="628"/>
      <c r="Q98" s="629"/>
    </row>
    <row r="99" spans="1:17" ht="38.25" x14ac:dyDescent="0.25">
      <c r="A99" s="630" t="s">
        <v>293</v>
      </c>
      <c r="B99" s="633" t="s">
        <v>294</v>
      </c>
      <c r="C99" s="634">
        <v>0.6</v>
      </c>
      <c r="D99" s="331" t="s">
        <v>295</v>
      </c>
      <c r="E99" s="271" t="s">
        <v>196</v>
      </c>
      <c r="F99" s="271" t="s">
        <v>296</v>
      </c>
      <c r="G99" s="344">
        <v>1</v>
      </c>
      <c r="H99" s="319">
        <v>0.5</v>
      </c>
      <c r="I99" s="320">
        <v>42737</v>
      </c>
      <c r="J99" s="320">
        <v>42643</v>
      </c>
      <c r="K99" s="475">
        <v>0</v>
      </c>
      <c r="L99" s="471"/>
      <c r="M99" s="472"/>
      <c r="N99" s="274"/>
      <c r="O99" s="274"/>
      <c r="P99" s="275"/>
      <c r="Q99" s="453"/>
    </row>
    <row r="100" spans="1:17" ht="38.25" x14ac:dyDescent="0.25">
      <c r="A100" s="623"/>
      <c r="B100" s="625"/>
      <c r="C100" s="626"/>
      <c r="D100" s="327" t="s">
        <v>297</v>
      </c>
      <c r="E100" s="278" t="s">
        <v>196</v>
      </c>
      <c r="F100" s="278" t="s">
        <v>298</v>
      </c>
      <c r="G100" s="384">
        <v>51</v>
      </c>
      <c r="H100" s="302">
        <v>0.5</v>
      </c>
      <c r="I100" s="295">
        <v>42644</v>
      </c>
      <c r="J100" s="295">
        <v>42734</v>
      </c>
      <c r="K100" s="474">
        <v>0</v>
      </c>
      <c r="L100" s="365"/>
      <c r="M100" s="334"/>
      <c r="N100" s="281"/>
      <c r="O100" s="281"/>
      <c r="P100" s="282"/>
      <c r="Q100" s="276"/>
    </row>
    <row r="101" spans="1:17" ht="38.25" x14ac:dyDescent="0.25">
      <c r="A101" s="623"/>
      <c r="B101" s="625" t="s">
        <v>299</v>
      </c>
      <c r="C101" s="626">
        <v>0.2</v>
      </c>
      <c r="D101" s="277" t="s">
        <v>300</v>
      </c>
      <c r="E101" s="278" t="s">
        <v>301</v>
      </c>
      <c r="F101" s="278" t="s">
        <v>302</v>
      </c>
      <c r="G101" s="278">
        <v>30</v>
      </c>
      <c r="H101" s="279">
        <v>0.5</v>
      </c>
      <c r="I101" s="380">
        <v>42856</v>
      </c>
      <c r="J101" s="380">
        <v>43099</v>
      </c>
      <c r="K101" s="474">
        <v>0</v>
      </c>
      <c r="L101" s="385"/>
      <c r="M101" s="334"/>
      <c r="N101" s="281"/>
      <c r="O101" s="281"/>
      <c r="P101" s="282"/>
      <c r="Q101" s="276"/>
    </row>
    <row r="102" spans="1:17" ht="51" x14ac:dyDescent="0.25">
      <c r="A102" s="623"/>
      <c r="B102" s="625"/>
      <c r="C102" s="626"/>
      <c r="D102" s="304" t="s">
        <v>303</v>
      </c>
      <c r="E102" s="278" t="s">
        <v>301</v>
      </c>
      <c r="F102" s="278" t="s">
        <v>302</v>
      </c>
      <c r="G102" s="326">
        <v>30</v>
      </c>
      <c r="H102" s="302">
        <v>0.5</v>
      </c>
      <c r="I102" s="295">
        <v>42856</v>
      </c>
      <c r="J102" s="295">
        <v>43099</v>
      </c>
      <c r="K102" s="474">
        <v>0</v>
      </c>
      <c r="L102" s="365"/>
      <c r="M102" s="334"/>
      <c r="N102" s="281"/>
      <c r="O102" s="281"/>
      <c r="P102" s="282"/>
      <c r="Q102" s="276"/>
    </row>
    <row r="103" spans="1:17" ht="25.5" x14ac:dyDescent="0.25">
      <c r="A103" s="623"/>
      <c r="B103" s="625" t="s">
        <v>304</v>
      </c>
      <c r="C103" s="626">
        <v>0.2</v>
      </c>
      <c r="D103" s="277" t="s">
        <v>305</v>
      </c>
      <c r="E103" s="278" t="s">
        <v>196</v>
      </c>
      <c r="F103" s="278" t="s">
        <v>306</v>
      </c>
      <c r="G103" s="278">
        <v>1</v>
      </c>
      <c r="H103" s="279">
        <v>0.2</v>
      </c>
      <c r="I103" s="280">
        <v>42736</v>
      </c>
      <c r="J103" s="280">
        <v>42824</v>
      </c>
      <c r="K103" s="474">
        <v>0</v>
      </c>
      <c r="L103" s="351"/>
      <c r="M103" s="334"/>
      <c r="N103" s="281"/>
      <c r="O103" s="281"/>
      <c r="P103" s="282"/>
      <c r="Q103" s="276"/>
    </row>
    <row r="104" spans="1:17" ht="25.5" x14ac:dyDescent="0.25">
      <c r="A104" s="623"/>
      <c r="B104" s="625"/>
      <c r="C104" s="626"/>
      <c r="D104" s="277" t="s">
        <v>307</v>
      </c>
      <c r="E104" s="278" t="s">
        <v>196</v>
      </c>
      <c r="F104" s="278" t="s">
        <v>308</v>
      </c>
      <c r="G104" s="279">
        <v>1</v>
      </c>
      <c r="H104" s="279">
        <v>0.8</v>
      </c>
      <c r="I104" s="280">
        <v>42826</v>
      </c>
      <c r="J104" s="280">
        <v>43100</v>
      </c>
      <c r="K104" s="474">
        <v>0</v>
      </c>
      <c r="L104" s="365"/>
      <c r="M104" s="334"/>
      <c r="N104" s="281"/>
      <c r="O104" s="281"/>
      <c r="P104" s="288"/>
      <c r="Q104" s="276"/>
    </row>
    <row r="105" spans="1:17" ht="25.5" x14ac:dyDescent="0.25">
      <c r="A105" s="623" t="s">
        <v>309</v>
      </c>
      <c r="B105" s="625" t="s">
        <v>310</v>
      </c>
      <c r="C105" s="626">
        <v>0.5</v>
      </c>
      <c r="D105" s="277" t="s">
        <v>311</v>
      </c>
      <c r="E105" s="278" t="s">
        <v>196</v>
      </c>
      <c r="F105" s="278" t="s">
        <v>312</v>
      </c>
      <c r="G105" s="278">
        <v>1</v>
      </c>
      <c r="H105" s="279">
        <v>0.2</v>
      </c>
      <c r="I105" s="280">
        <v>42736</v>
      </c>
      <c r="J105" s="280">
        <v>42824</v>
      </c>
      <c r="K105" s="474">
        <v>0</v>
      </c>
      <c r="L105" s="365"/>
      <c r="M105" s="336"/>
      <c r="N105" s="281"/>
      <c r="O105" s="281"/>
      <c r="P105" s="288"/>
      <c r="Q105" s="293"/>
    </row>
    <row r="106" spans="1:17" ht="25.5" x14ac:dyDescent="0.25">
      <c r="A106" s="623"/>
      <c r="B106" s="625"/>
      <c r="C106" s="626"/>
      <c r="D106" s="277" t="s">
        <v>313</v>
      </c>
      <c r="E106" s="278" t="s">
        <v>196</v>
      </c>
      <c r="F106" s="278" t="s">
        <v>314</v>
      </c>
      <c r="G106" s="278">
        <v>1</v>
      </c>
      <c r="H106" s="279">
        <v>0.8</v>
      </c>
      <c r="I106" s="280">
        <v>42826</v>
      </c>
      <c r="J106" s="280">
        <v>43100</v>
      </c>
      <c r="K106" s="474">
        <v>0</v>
      </c>
      <c r="L106" s="365"/>
      <c r="M106" s="334"/>
      <c r="N106" s="281"/>
      <c r="O106" s="281"/>
      <c r="P106" s="288"/>
      <c r="Q106" s="294"/>
    </row>
    <row r="107" spans="1:17" ht="64.5" thickBot="1" x14ac:dyDescent="0.3">
      <c r="A107" s="624"/>
      <c r="B107" s="476" t="s">
        <v>315</v>
      </c>
      <c r="C107" s="312">
        <v>0.5</v>
      </c>
      <c r="D107" s="329" t="s">
        <v>316</v>
      </c>
      <c r="E107" s="313" t="s">
        <v>196</v>
      </c>
      <c r="F107" s="313" t="s">
        <v>317</v>
      </c>
      <c r="G107" s="477">
        <v>1</v>
      </c>
      <c r="H107" s="322">
        <v>1</v>
      </c>
      <c r="I107" s="315">
        <v>42736</v>
      </c>
      <c r="J107" s="315">
        <v>43100</v>
      </c>
      <c r="K107" s="478">
        <v>0</v>
      </c>
      <c r="L107" s="386"/>
      <c r="M107" s="387"/>
      <c r="N107" s="291"/>
      <c r="O107" s="291"/>
      <c r="P107" s="292"/>
      <c r="Q107" s="341"/>
    </row>
    <row r="108" spans="1:17" ht="15.75" thickBot="1" x14ac:dyDescent="0.3">
      <c r="A108" s="627" t="s">
        <v>386</v>
      </c>
      <c r="B108" s="628"/>
      <c r="C108" s="628"/>
      <c r="D108" s="628"/>
      <c r="E108" s="628"/>
      <c r="F108" s="628"/>
      <c r="G108" s="628"/>
      <c r="H108" s="628"/>
      <c r="I108" s="628"/>
      <c r="J108" s="628"/>
      <c r="K108" s="628"/>
      <c r="L108" s="628"/>
      <c r="M108" s="628"/>
      <c r="N108" s="628"/>
      <c r="O108" s="628"/>
      <c r="P108" s="628"/>
      <c r="Q108" s="629"/>
    </row>
    <row r="109" spans="1:17" ht="51" x14ac:dyDescent="0.25">
      <c r="A109" s="630" t="s">
        <v>322</v>
      </c>
      <c r="B109" s="317" t="s">
        <v>323</v>
      </c>
      <c r="C109" s="318">
        <v>0.7</v>
      </c>
      <c r="D109" s="270" t="s">
        <v>324</v>
      </c>
      <c r="E109" s="271" t="s">
        <v>325</v>
      </c>
      <c r="F109" s="271" t="s">
        <v>326</v>
      </c>
      <c r="G109" s="479">
        <v>1</v>
      </c>
      <c r="H109" s="480">
        <v>0.5</v>
      </c>
      <c r="I109" s="273">
        <v>42739</v>
      </c>
      <c r="J109" s="273">
        <v>43099</v>
      </c>
      <c r="K109" s="475">
        <v>0</v>
      </c>
      <c r="L109" s="346">
        <f>15/100</f>
        <v>0.15</v>
      </c>
      <c r="M109" s="389" t="s">
        <v>327</v>
      </c>
      <c r="N109" s="348"/>
      <c r="O109" s="378" t="s">
        <v>78</v>
      </c>
      <c r="P109" s="390">
        <f>+L109*G109</f>
        <v>0.15</v>
      </c>
      <c r="Q109" s="631">
        <f>+P109*C109+P110*C110</f>
        <v>0.155</v>
      </c>
    </row>
    <row r="110" spans="1:17" ht="51" x14ac:dyDescent="0.25">
      <c r="A110" s="623"/>
      <c r="B110" s="286" t="s">
        <v>328</v>
      </c>
      <c r="C110" s="287">
        <v>0.3</v>
      </c>
      <c r="D110" s="327" t="s">
        <v>329</v>
      </c>
      <c r="E110" s="278" t="s">
        <v>330</v>
      </c>
      <c r="F110" s="278" t="s">
        <v>331</v>
      </c>
      <c r="G110" s="301">
        <v>6</v>
      </c>
      <c r="H110" s="388">
        <v>1</v>
      </c>
      <c r="I110" s="280">
        <v>42739</v>
      </c>
      <c r="J110" s="280">
        <v>43069</v>
      </c>
      <c r="K110" s="474">
        <v>0</v>
      </c>
      <c r="L110" s="353">
        <f>1/6</f>
        <v>0.16666666666666666</v>
      </c>
      <c r="M110" s="354" t="s">
        <v>362</v>
      </c>
      <c r="N110" s="355"/>
      <c r="O110" s="300" t="s">
        <v>78</v>
      </c>
      <c r="P110" s="391">
        <f t="shared" ref="P110:P111" si="2">+L110*H110</f>
        <v>0.16666666666666666</v>
      </c>
      <c r="Q110" s="632"/>
    </row>
    <row r="111" spans="1:17" ht="90" thickBot="1" x14ac:dyDescent="0.3">
      <c r="A111" s="481" t="s">
        <v>332</v>
      </c>
      <c r="B111" s="311" t="s">
        <v>333</v>
      </c>
      <c r="C111" s="312">
        <v>1</v>
      </c>
      <c r="D111" s="329" t="s">
        <v>334</v>
      </c>
      <c r="E111" s="313" t="s">
        <v>330</v>
      </c>
      <c r="F111" s="313" t="s">
        <v>335</v>
      </c>
      <c r="G111" s="482">
        <v>1</v>
      </c>
      <c r="H111" s="330">
        <v>0.5</v>
      </c>
      <c r="I111" s="315">
        <v>42739</v>
      </c>
      <c r="J111" s="315">
        <v>43099</v>
      </c>
      <c r="K111" s="478">
        <v>0</v>
      </c>
      <c r="L111" s="374">
        <f>1/12</f>
        <v>8.3333333333333329E-2</v>
      </c>
      <c r="M111" s="392" t="s">
        <v>336</v>
      </c>
      <c r="N111" s="376"/>
      <c r="O111" s="383" t="s">
        <v>78</v>
      </c>
      <c r="P111" s="374">
        <f t="shared" si="2"/>
        <v>4.1666666666666664E-2</v>
      </c>
      <c r="Q111" s="393">
        <f>+P111*C111</f>
        <v>4.1666666666666664E-2</v>
      </c>
    </row>
    <row r="112" spans="1:17" ht="15.75" thickBot="1" x14ac:dyDescent="0.3">
      <c r="A112" s="394"/>
      <c r="B112" s="395"/>
      <c r="C112" s="396"/>
      <c r="D112" s="397"/>
      <c r="E112" s="398"/>
      <c r="F112" s="398"/>
      <c r="G112" s="398"/>
      <c r="H112" s="399"/>
      <c r="I112" s="400"/>
      <c r="J112" s="401"/>
      <c r="K112" s="402"/>
      <c r="L112" s="403"/>
      <c r="M112" s="404"/>
      <c r="N112" s="405"/>
      <c r="O112" s="405"/>
      <c r="P112" s="406"/>
      <c r="Q112" s="407"/>
    </row>
    <row r="113" spans="1:17" x14ac:dyDescent="0.25">
      <c r="A113" s="408" t="s">
        <v>98</v>
      </c>
      <c r="B113" s="409"/>
      <c r="C113" s="410"/>
      <c r="D113" s="411"/>
      <c r="E113" s="410"/>
      <c r="F113" s="410"/>
      <c r="G113" s="410"/>
      <c r="H113" s="411"/>
      <c r="I113" s="410"/>
      <c r="J113" s="412"/>
      <c r="K113" s="413"/>
      <c r="L113" s="408" t="s">
        <v>387</v>
      </c>
      <c r="M113" s="414"/>
      <c r="N113" s="409"/>
      <c r="O113" s="409"/>
      <c r="P113" s="409"/>
      <c r="Q113" s="415"/>
    </row>
    <row r="114" spans="1:17" x14ac:dyDescent="0.25">
      <c r="A114" s="416" t="s">
        <v>100</v>
      </c>
      <c r="B114" s="417"/>
      <c r="C114" s="417"/>
      <c r="D114" s="418"/>
      <c r="E114" s="417"/>
      <c r="F114" s="417"/>
      <c r="G114" s="417"/>
      <c r="H114" s="418"/>
      <c r="I114" s="417"/>
      <c r="J114" s="419"/>
      <c r="K114" s="420"/>
      <c r="L114" s="421" t="s">
        <v>388</v>
      </c>
      <c r="M114" s="422"/>
      <c r="N114" s="423"/>
      <c r="O114" s="423"/>
      <c r="P114" s="423"/>
      <c r="Q114" s="424"/>
    </row>
    <row r="115" spans="1:17" x14ac:dyDescent="0.25">
      <c r="A115" s="425"/>
      <c r="B115" s="417"/>
      <c r="C115" s="417"/>
      <c r="D115" s="418"/>
      <c r="E115" s="417"/>
      <c r="F115" s="417"/>
      <c r="G115" s="417"/>
      <c r="H115" s="418"/>
      <c r="I115" s="417"/>
      <c r="J115" s="419"/>
      <c r="K115" s="420"/>
      <c r="L115" s="421" t="s">
        <v>389</v>
      </c>
      <c r="M115" s="422"/>
      <c r="N115" s="423"/>
      <c r="O115" s="423"/>
      <c r="P115" s="423"/>
      <c r="Q115" s="424"/>
    </row>
    <row r="116" spans="1:17" ht="15.75" thickBot="1" x14ac:dyDescent="0.3">
      <c r="A116" s="426"/>
      <c r="B116" s="427"/>
      <c r="C116" s="428"/>
      <c r="D116" s="429"/>
      <c r="E116" s="428"/>
      <c r="F116" s="428"/>
      <c r="G116" s="428"/>
      <c r="H116" s="429"/>
      <c r="I116" s="428"/>
      <c r="J116" s="430"/>
      <c r="K116" s="431"/>
      <c r="L116" s="432" t="s">
        <v>390</v>
      </c>
      <c r="M116" s="433"/>
      <c r="N116" s="427"/>
      <c r="O116" s="427"/>
      <c r="P116" s="427"/>
      <c r="Q116" s="434"/>
    </row>
  </sheetData>
  <autoFilter ref="A5:Q111"/>
  <mergeCells count="109">
    <mergeCell ref="D2:N2"/>
    <mergeCell ref="O2:Q2"/>
    <mergeCell ref="A4:C4"/>
    <mergeCell ref="D4:E4"/>
    <mergeCell ref="A6:Q6"/>
    <mergeCell ref="A7:A13"/>
    <mergeCell ref="B7:B10"/>
    <mergeCell ref="C7:C10"/>
    <mergeCell ref="E8:E10"/>
    <mergeCell ref="K9:K10"/>
    <mergeCell ref="B12:B13"/>
    <mergeCell ref="C12:C13"/>
    <mergeCell ref="A14:A28"/>
    <mergeCell ref="B15:B27"/>
    <mergeCell ref="C15:C27"/>
    <mergeCell ref="K15:K17"/>
    <mergeCell ref="E18:E22"/>
    <mergeCell ref="K18:K19"/>
    <mergeCell ref="E23:E27"/>
    <mergeCell ref="A29:A30"/>
    <mergeCell ref="B29:B30"/>
    <mergeCell ref="C29:C30"/>
    <mergeCell ref="A31:A33"/>
    <mergeCell ref="A34:Q34"/>
    <mergeCell ref="A35:A53"/>
    <mergeCell ref="B35:B36"/>
    <mergeCell ref="C35:C36"/>
    <mergeCell ref="M35:M36"/>
    <mergeCell ref="N35:N36"/>
    <mergeCell ref="C40:C43"/>
    <mergeCell ref="K40:K43"/>
    <mergeCell ref="O40:O43"/>
    <mergeCell ref="P40:P43"/>
    <mergeCell ref="M41:M42"/>
    <mergeCell ref="N41:N42"/>
    <mergeCell ref="P35:P36"/>
    <mergeCell ref="Q35:Q53"/>
    <mergeCell ref="B37:B39"/>
    <mergeCell ref="C37:C39"/>
    <mergeCell ref="K37:K39"/>
    <mergeCell ref="M37:M39"/>
    <mergeCell ref="N37:N39"/>
    <mergeCell ref="O37:O39"/>
    <mergeCell ref="P37:P39"/>
    <mergeCell ref="B40:B43"/>
    <mergeCell ref="B51:B52"/>
    <mergeCell ref="C51:C52"/>
    <mergeCell ref="P51:P52"/>
    <mergeCell ref="A54:A61"/>
    <mergeCell ref="Q54:Q61"/>
    <mergeCell ref="B55:B60"/>
    <mergeCell ref="C55:C60"/>
    <mergeCell ref="P55:P60"/>
    <mergeCell ref="B44:B48"/>
    <mergeCell ref="C44:C48"/>
    <mergeCell ref="K44:K48"/>
    <mergeCell ref="P44:P48"/>
    <mergeCell ref="B49:B50"/>
    <mergeCell ref="C49:C50"/>
    <mergeCell ref="K49:K50"/>
    <mergeCell ref="M49:M50"/>
    <mergeCell ref="N49:N50"/>
    <mergeCell ref="P49:P50"/>
    <mergeCell ref="A70:A75"/>
    <mergeCell ref="B71:B72"/>
    <mergeCell ref="C71:C72"/>
    <mergeCell ref="B73:B74"/>
    <mergeCell ref="C73:C74"/>
    <mergeCell ref="A76:Q76"/>
    <mergeCell ref="A62:Q62"/>
    <mergeCell ref="A63:A66"/>
    <mergeCell ref="B63:B64"/>
    <mergeCell ref="C63:C64"/>
    <mergeCell ref="A67:A69"/>
    <mergeCell ref="B67:B68"/>
    <mergeCell ref="C67:C68"/>
    <mergeCell ref="P87:P88"/>
    <mergeCell ref="A90:Q90"/>
    <mergeCell ref="A92:A93"/>
    <mergeCell ref="Q92:Q93"/>
    <mergeCell ref="A94:A97"/>
    <mergeCell ref="Q94:Q97"/>
    <mergeCell ref="B95:B97"/>
    <mergeCell ref="C95:C97"/>
    <mergeCell ref="P95:P97"/>
    <mergeCell ref="A77:A89"/>
    <mergeCell ref="B77:B82"/>
    <mergeCell ref="C77:C82"/>
    <mergeCell ref="P77:P82"/>
    <mergeCell ref="Q77:Q89"/>
    <mergeCell ref="B84:B86"/>
    <mergeCell ref="C84:C86"/>
    <mergeCell ref="P84:P86"/>
    <mergeCell ref="B87:B88"/>
    <mergeCell ref="C87:C88"/>
    <mergeCell ref="A105:A107"/>
    <mergeCell ref="B105:B106"/>
    <mergeCell ref="C105:C106"/>
    <mergeCell ref="A108:Q108"/>
    <mergeCell ref="A109:A110"/>
    <mergeCell ref="Q109:Q110"/>
    <mergeCell ref="A98:Q98"/>
    <mergeCell ref="A99:A104"/>
    <mergeCell ref="B99:B100"/>
    <mergeCell ref="C99:C100"/>
    <mergeCell ref="B101:B102"/>
    <mergeCell ref="C101:C102"/>
    <mergeCell ref="B103:B104"/>
    <mergeCell ref="C103:C104"/>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LAE SUPERVISIÓN</vt:lpstr>
      <vt:lpstr>LAE FORTALECER TIC </vt:lpstr>
      <vt:lpstr>LAE PARTICIPACIÓN</vt:lpstr>
      <vt:lpstr>LAE COMUNICACIÓN</vt:lpstr>
      <vt:lpstr>LAE GESTIÓN JURÍDICA</vt:lpstr>
      <vt:lpstr>LAE TALENTO HUMANO</vt:lpstr>
      <vt:lpstr>LAE EVALUACIÓN</vt:lpstr>
      <vt:lpstr>CONSOLIDADO</vt:lpstr>
      <vt:lpstr>TODAS LAS LAE</vt:lpstr>
      <vt:lpstr>CONSOLIDADO!Títulos_a_imprimir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Lopez Mesa</dc:creator>
  <cp:lastModifiedBy>Ivon Magaly Moreno Barrera</cp:lastModifiedBy>
  <cp:lastPrinted>2017-08-08T13:35:35Z</cp:lastPrinted>
  <dcterms:created xsi:type="dcterms:W3CDTF">2017-03-09T20:50:50Z</dcterms:created>
  <dcterms:modified xsi:type="dcterms:W3CDTF">2017-08-16T17:09:08Z</dcterms:modified>
</cp:coreProperties>
</file>