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O30" i="4" l="1"/>
  <c r="O33" i="4"/>
  <c r="O32" i="4"/>
  <c r="O31" i="4"/>
  <c r="O29" i="4"/>
  <c r="O28" i="4"/>
  <c r="O27" i="4"/>
  <c r="O26" i="4"/>
  <c r="O23" i="4"/>
  <c r="P62" i="4"/>
  <c r="O32" i="6"/>
  <c r="O31" i="6"/>
  <c r="O30" i="6"/>
  <c r="O29" i="6"/>
  <c r="O28" i="6"/>
  <c r="O27" i="6"/>
  <c r="O26" i="6"/>
  <c r="O25" i="6"/>
  <c r="J16" i="4"/>
  <c r="J19" i="4"/>
  <c r="I36" i="4"/>
  <c r="J45" i="4"/>
  <c r="M43" i="6"/>
  <c r="I14" i="6"/>
  <c r="I12" i="6" s="1"/>
  <c r="I10" i="6" s="1"/>
  <c r="I8" i="6" s="1"/>
  <c r="J14" i="7"/>
  <c r="M34" i="6"/>
  <c r="J33" i="4"/>
  <c r="J32" i="4"/>
  <c r="J31" i="4"/>
  <c r="J30" i="4"/>
  <c r="J29" i="4"/>
  <c r="J28" i="4"/>
  <c r="J27" i="4"/>
  <c r="J26" i="4"/>
  <c r="J18" i="4"/>
  <c r="J17" i="4"/>
  <c r="G43" i="7"/>
  <c r="P64" i="4" l="1"/>
  <c r="O68" i="4"/>
  <c r="P60" i="4"/>
  <c r="J63" i="4"/>
  <c r="I59" i="4"/>
  <c r="I68" i="4"/>
  <c r="I66" i="4"/>
  <c r="J60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22" i="5"/>
  <c r="L79" i="5" l="1"/>
  <c r="R26" i="4"/>
  <c r="Q26" i="4"/>
  <c r="P26" i="4"/>
  <c r="L26" i="5" l="1"/>
  <c r="K85" i="5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G19" i="5"/>
  <c r="P19" i="5" s="1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R50" i="4"/>
  <c r="Q50" i="4"/>
  <c r="P50" i="4"/>
  <c r="R49" i="4"/>
  <c r="Q49" i="4"/>
  <c r="P49" i="4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Q29" i="4"/>
  <c r="P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R31" i="4"/>
  <c r="R29" i="4"/>
  <c r="R28" i="4"/>
  <c r="P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P31" i="4"/>
  <c r="Q31" i="4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R27" i="4"/>
  <c r="P19" i="7"/>
  <c r="I12" i="7" l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I10" i="7"/>
  <c r="M71" i="6"/>
  <c r="T39" i="4"/>
  <c r="U65" i="4"/>
  <c r="P57" i="4"/>
  <c r="U57" i="4" s="1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M38" i="4" s="1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27" i="4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P48" i="7" l="1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M45" i="4" s="1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L47" i="4" l="1"/>
  <c r="L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<sst xmlns="http://schemas.openxmlformats.org/spreadsheetml/2006/main" count="328" uniqueCount="106">
  <si>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</si>
  <si>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</si>
  <si>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</si>
  <si>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</si>
  <si>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</si>
  <si>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</si>
  <si>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</si>
  <si>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</si>
  <si>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</si>
  <si>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</si>
  <si>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</si>
  <si>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</si>
  <si>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</si>
  <si>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</si>
  <si>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</si>
  <si>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</si>
  <si>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</si>
  <si>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</si>
  <si>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</si>
  <si>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</si>
  <si>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</si>
  <si>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</si>
  <si>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</si>
  <si>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</si>
  <si>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</si>
  <si>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</si>
  <si>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</si>
  <si>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</si>
  <si>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</si>
  <si>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</si>
  <si>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</si>
  <si>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</si>
  <si>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</si>
  <si>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</si>
  <si>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</si>
  <si>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</si>
  <si>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</si>
  <si>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</si>
  <si>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</si>
  <si>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</si>
  <si>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</si>
  <si>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</si>
  <si>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</si>
  <si>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</si>
  <si>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</si>
  <si>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</si>
  <si>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</si>
  <si>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</si>
  <si>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</si>
  <si>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</si>
  <si>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</si>
  <si>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</si>
  <si>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</si>
  <si>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</si>
  <si>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</si>
  <si>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</si>
  <si>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</si>
  <si>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</si>
  <si>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</si>
  <si>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</si>
  <si>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</si>
  <si>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</si>
  <si>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</si>
  <si>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</si>
  <si>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</si>
  <si>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</si>
  <si>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</si>
  <si>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</si>
  <si>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</si>
  <si>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</si>
  <si>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</si>
  <si>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</si>
  <si>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</si>
  <si>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</si>
  <si>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</si>
  <si>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</si>
  <si>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</si>
  <si>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</si>
  <si>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</si>
  <si>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</si>
  <si>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</si>
  <si>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</si>
  <si>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</si>
  <si>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</si>
  <si>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</si>
  <si>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</si>
  <si>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</si>
  <si>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</si>
  <si>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</si>
  <si>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</si>
  <si>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</si>
  <si>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</si>
  <si>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</si>
  <si>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</si>
  <si>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</si>
  <si>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</si>
  <si>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</si>
  <si>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</si>
  <si>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</si>
  <si>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</si>
  <si>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</si>
  <si>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</si>
  <si>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</si>
  <si>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</si>
  <si>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</si>
  <si>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EJECUCION ACUMULADA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</si>
</sst>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right" wrapText="1"/>
    </xf>
    <xf numFmtId="3" fontId="7" fillId="2" borderId="2" xfId="1" applyNumberFormat="1" applyFont="1" applyFill="1" applyBorder="1" applyAlignment="1">
      <alignment horizontal="right" wrapText="1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F7" zoomScaleNormal="100" workbookViewId="0">
      <selection activeCell="Q59" sqref="Q59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3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23" x14ac:dyDescent="0.2">
      <c r="A3" s="311" t="s">
        <v>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14" t="s">
        <v>9</v>
      </c>
      <c r="H5" s="192"/>
      <c r="I5" s="319" t="s">
        <v>10</v>
      </c>
      <c r="J5" s="320"/>
      <c r="K5" s="320"/>
      <c r="L5" s="321"/>
      <c r="M5" s="317" t="s">
        <v>13</v>
      </c>
      <c r="N5" s="193"/>
      <c r="O5" s="316" t="s">
        <v>105</v>
      </c>
      <c r="P5" s="316"/>
      <c r="Q5" s="316"/>
      <c r="R5" s="316"/>
      <c r="S5" s="153"/>
      <c r="T5" s="257"/>
      <c r="U5" s="257"/>
      <c r="V5" s="257"/>
    </row>
    <row r="6" spans="1:23" s="154" customFormat="1" ht="24.75" thickBot="1" x14ac:dyDescent="0.25">
      <c r="A6" s="313"/>
      <c r="B6" s="313"/>
      <c r="C6" s="313"/>
      <c r="D6" s="313"/>
      <c r="E6" s="313"/>
      <c r="F6" s="313"/>
      <c r="G6" s="315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18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2175013825</v>
      </c>
      <c r="J8" s="200">
        <f>+J10+J76</f>
        <v>2175013825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10301367024</v>
      </c>
      <c r="P8" s="200">
        <f>+P10+P76</f>
        <v>8969987307</v>
      </c>
      <c r="Q8" s="200">
        <f>+Q10+Q76</f>
        <v>124285115</v>
      </c>
      <c r="R8" s="200">
        <f>+R10+R76</f>
        <v>99652615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2175013825</v>
      </c>
      <c r="J10" s="200">
        <f>+J12+J50+J71</f>
        <v>2175013825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1099192594</v>
      </c>
      <c r="P10" s="202">
        <f>+P12+P50+P71</f>
        <v>82072682</v>
      </c>
      <c r="Q10" s="202">
        <f>+Q12+Q50+Q71</f>
        <v>4236415</v>
      </c>
      <c r="R10" s="202">
        <f>+R12+R50+R71</f>
        <v>4236415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854415</v>
      </c>
      <c r="Q12" s="202">
        <f>+Q14+Q40+Q43</f>
        <v>854415</v>
      </c>
      <c r="R12" s="202">
        <f>+R14+R40+R43</f>
        <v>854415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854415</v>
      </c>
      <c r="Q14" s="202">
        <f>+Q16+Q20+Q24+Q36</f>
        <v>854415</v>
      </c>
      <c r="R14" s="202">
        <f>+R16+R20+R24+R36</f>
        <v>854415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0</v>
      </c>
      <c r="Q20" s="202">
        <f>SUM(Q21:Q22)</f>
        <v>0</v>
      </c>
      <c r="R20" s="202">
        <f>SUM(R21:R22)</f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/>
      <c r="Q22" s="208"/>
      <c r="R22" s="208"/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854415</v>
      </c>
      <c r="Q24" s="202">
        <f>SUM(Q25:Q32)</f>
        <v>854415</v>
      </c>
      <c r="R24" s="202">
        <f>SUM(R25:R32)</f>
        <v>854415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/>
      <c r="Q25" s="208"/>
      <c r="R25" s="208"/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/>
      <c r="Q26" s="208"/>
      <c r="R26" s="208"/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854415</v>
      </c>
      <c r="Q29" s="208">
        <v>854415</v>
      </c>
      <c r="R29" s="208">
        <v>854415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/>
      <c r="Q30" s="208"/>
      <c r="R30" s="208"/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0</v>
      </c>
      <c r="J50" s="203">
        <f>+J52+J55</f>
        <v>0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85311000</v>
      </c>
      <c r="P50" s="202">
        <f>+P52+P55</f>
        <v>81218267</v>
      </c>
      <c r="Q50" s="202">
        <f>+Q52+Q55</f>
        <v>3382000</v>
      </c>
      <c r="R50" s="202">
        <f>+R52+R55</f>
        <v>3382000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0</v>
      </c>
      <c r="K52" s="203">
        <f>+K53</f>
        <v>0</v>
      </c>
      <c r="L52" s="203">
        <f>+L53</f>
        <v>0</v>
      </c>
      <c r="M52" s="205">
        <f>+G52-I52+J52-L52+K52</f>
        <v>66950000</v>
      </c>
      <c r="N52" s="204"/>
      <c r="O52" s="202">
        <f>+O53</f>
        <v>0</v>
      </c>
      <c r="P52" s="202">
        <f>+P53</f>
        <v>0</v>
      </c>
      <c r="Q52" s="202">
        <f>+Q53</f>
        <v>0</v>
      </c>
      <c r="R52" s="202">
        <f>+R53</f>
        <v>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0</v>
      </c>
      <c r="K53" s="206"/>
      <c r="L53" s="206"/>
      <c r="M53" s="206">
        <f>+G53-I53+J53-L53+K53</f>
        <v>66950000</v>
      </c>
      <c r="N53" s="206"/>
      <c r="O53" s="208"/>
      <c r="P53" s="208"/>
      <c r="Q53" s="208"/>
      <c r="R53" s="208"/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0</v>
      </c>
      <c r="J55" s="203">
        <f>SUM(J56:J69)</f>
        <v>0</v>
      </c>
      <c r="K55" s="203">
        <f>SUM(K56:K69)</f>
        <v>0</v>
      </c>
      <c r="L55" s="203">
        <f>SUM(L56:L69)</f>
        <v>0</v>
      </c>
      <c r="M55" s="205">
        <f>+G55-I55+J55-L55+K55</f>
        <v>726204886</v>
      </c>
      <c r="N55" s="204"/>
      <c r="O55" s="202">
        <f>SUM(O56:O69)</f>
        <v>85311000</v>
      </c>
      <c r="P55" s="202">
        <f>SUM(P56:P69)</f>
        <v>81218267</v>
      </c>
      <c r="Q55" s="202">
        <f>SUM(Q56:Q69)</f>
        <v>3382000</v>
      </c>
      <c r="R55" s="202">
        <f>SUM(R56:R69)</f>
        <v>3382000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76</v>
      </c>
      <c r="G56" s="208">
        <v>0</v>
      </c>
      <c r="H56" s="208"/>
      <c r="I56" s="209"/>
      <c r="J56" s="209"/>
      <c r="K56" s="204"/>
      <c r="L56" s="204"/>
      <c r="M56" s="206">
        <f t="shared" ref="M56:M69" si="2">+G56-I56+J56-L56+K56</f>
        <v>0</v>
      </c>
      <c r="N56" s="204"/>
      <c r="O56" s="206">
        <v>0</v>
      </c>
      <c r="P56" s="206"/>
      <c r="Q56" s="206"/>
      <c r="R56" s="206"/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/>
      <c r="J57" s="209"/>
      <c r="K57" s="204"/>
      <c r="L57" s="204"/>
      <c r="M57" s="206">
        <f t="shared" si="2"/>
        <v>186814475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2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/>
      <c r="J59" s="209"/>
      <c r="K59" s="204"/>
      <c r="L59" s="204"/>
      <c r="M59" s="206">
        <f t="shared" si="2"/>
        <v>523390411</v>
      </c>
      <c r="N59" s="204"/>
      <c r="O59" s="206">
        <v>69311000</v>
      </c>
      <c r="P59" s="206">
        <v>69218267</v>
      </c>
      <c r="Q59" s="208">
        <v>3382000</v>
      </c>
      <c r="R59" s="208">
        <v>3382000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2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2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2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2"/>
        <v>0</v>
      </c>
      <c r="N63" s="204"/>
      <c r="O63" s="208"/>
      <c r="P63" s="208"/>
      <c r="Q63" s="208"/>
      <c r="R63" s="208"/>
      <c r="U63" s="308"/>
      <c r="V63" s="30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2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2"/>
        <v>16000000</v>
      </c>
      <c r="N65" s="204"/>
      <c r="O65" s="208">
        <v>16000000</v>
      </c>
      <c r="P65" s="208">
        <v>12000000</v>
      </c>
      <c r="Q65" s="208"/>
      <c r="R65" s="208"/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2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2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2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2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0</v>
      </c>
      <c r="P71" s="210">
        <f>+P72+P73</f>
        <v>0</v>
      </c>
      <c r="Q71" s="210">
        <f>+Q72+Q73</f>
        <v>0</v>
      </c>
      <c r="R71" s="210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/>
      <c r="P73" s="208"/>
      <c r="Q73" s="208"/>
      <c r="R73" s="208"/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9202174430</v>
      </c>
      <c r="P76" s="202">
        <f t="shared" ref="P76:R76" si="3">SUM(P78:P84)</f>
        <v>8887914625</v>
      </c>
      <c r="Q76" s="202">
        <f t="shared" si="3"/>
        <v>120048700</v>
      </c>
      <c r="R76" s="202">
        <f t="shared" si="3"/>
        <v>95416200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3609563928</v>
      </c>
      <c r="P78" s="96">
        <v>3479451969</v>
      </c>
      <c r="Q78" s="96">
        <v>34716000</v>
      </c>
      <c r="R78" s="96">
        <v>31823000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1222435335</v>
      </c>
      <c r="P79" s="96">
        <v>1209579567</v>
      </c>
      <c r="Q79" s="96">
        <v>6788000</v>
      </c>
      <c r="R79" s="96">
        <v>6788000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1014188000</v>
      </c>
      <c r="P80" s="96">
        <v>1013818000</v>
      </c>
      <c r="Q80" s="96">
        <v>4228000</v>
      </c>
      <c r="R80" s="96">
        <v>4228000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33608248</v>
      </c>
      <c r="P81" s="96">
        <v>33608248</v>
      </c>
      <c r="Q81" s="96"/>
      <c r="R81" s="96"/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1847374124</v>
      </c>
      <c r="P82" s="96">
        <v>1745366458</v>
      </c>
      <c r="Q82" s="96">
        <v>41879500</v>
      </c>
      <c r="R82" s="96">
        <v>20140000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1475004795</v>
      </c>
      <c r="P83" s="96">
        <v>1406090383</v>
      </c>
      <c r="Q83" s="96">
        <v>32437200</v>
      </c>
      <c r="R83" s="96">
        <v>32437200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40" zoomScaleNormal="100" workbookViewId="0">
      <selection activeCell="P64" sqref="P64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5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25" x14ac:dyDescent="0.2">
      <c r="A3" s="311" t="s">
        <v>64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22" t="s">
        <v>8</v>
      </c>
      <c r="G5" s="317" t="s">
        <v>9</v>
      </c>
      <c r="H5" s="192"/>
      <c r="I5" s="319" t="s">
        <v>10</v>
      </c>
      <c r="J5" s="320"/>
      <c r="K5" s="320"/>
      <c r="L5" s="321"/>
      <c r="M5" s="317" t="s">
        <v>13</v>
      </c>
      <c r="N5" s="193"/>
      <c r="O5" s="317" t="str">
        <f>+'REC20'!O5:R5</f>
        <v>EJECUCION ACUMULADA FEBRERO DE 2018</v>
      </c>
      <c r="P5" s="317"/>
      <c r="Q5" s="317"/>
      <c r="R5" s="317"/>
      <c r="S5" s="153"/>
      <c r="T5" s="153"/>
      <c r="U5" s="58"/>
      <c r="V5" s="153"/>
    </row>
    <row r="6" spans="1:25" s="154" customFormat="1" ht="24.75" thickBot="1" x14ac:dyDescent="0.25">
      <c r="A6" s="313"/>
      <c r="B6" s="313"/>
      <c r="C6" s="313"/>
      <c r="D6" s="313"/>
      <c r="E6" s="313"/>
      <c r="F6" s="323"/>
      <c r="G6" s="318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18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2549129541</v>
      </c>
      <c r="J8" s="229">
        <f>+J10+J48</f>
        <v>2549129541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8325055212</v>
      </c>
      <c r="P8" s="202">
        <f>+P10+P48</f>
        <v>1717646495</v>
      </c>
      <c r="Q8" s="202">
        <f>+Q10+Q48</f>
        <v>989407496</v>
      </c>
      <c r="R8" s="202">
        <f>+R10+R48</f>
        <v>989407496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2546129541</v>
      </c>
      <c r="J10" s="232">
        <f>+J12+J39+J42</f>
        <v>2546129541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7357426310</v>
      </c>
      <c r="P10" s="204">
        <f>+P12+P39+P42</f>
        <v>1137026405</v>
      </c>
      <c r="Q10" s="204">
        <f>+Q12+Q39+Q42</f>
        <v>870249805</v>
      </c>
      <c r="R10" s="204">
        <f>+R12+R39+R42</f>
        <v>870249805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2546129541</v>
      </c>
      <c r="J12" s="232">
        <f>+J14+J19+J23+J35</f>
        <v>2546129541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6960285147</v>
      </c>
      <c r="P12" s="204">
        <f>+P14+P19+P23++P35</f>
        <v>740348909</v>
      </c>
      <c r="Q12" s="204">
        <f>+Q14+Q19+Q23++Q35</f>
        <v>740348909</v>
      </c>
      <c r="R12" s="204">
        <f>+R14+R19+R23++R35</f>
        <v>740348909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0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6119609913</v>
      </c>
      <c r="N14" s="204"/>
      <c r="O14" s="204">
        <f>SUM(O15:O17)</f>
        <v>5762261875</v>
      </c>
      <c r="P14" s="204">
        <f>SUM(P15:P17)</f>
        <v>634096294</v>
      </c>
      <c r="Q14" s="204">
        <f t="shared" ref="Q14:R14" si="0">SUM(Q15:Q17)</f>
        <v>634096294</v>
      </c>
      <c r="R14" s="204">
        <f t="shared" si="0"/>
        <v>634096294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/>
      <c r="J15" s="206">
        <v>2333999201</v>
      </c>
      <c r="K15" s="206"/>
      <c r="L15" s="206"/>
      <c r="M15" s="233">
        <f>+G15-I15+J15</f>
        <v>5660479573</v>
      </c>
      <c r="N15" s="206"/>
      <c r="O15" s="206">
        <v>5327831535</v>
      </c>
      <c r="P15" s="206">
        <v>609992956</v>
      </c>
      <c r="Q15" s="206">
        <v>609992956</v>
      </c>
      <c r="R15" s="206">
        <v>609992956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13485617</v>
      </c>
      <c r="Q16" s="234">
        <v>13485617</v>
      </c>
      <c r="R16" s="234">
        <v>13485617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10617721</v>
      </c>
      <c r="Q17" s="234">
        <v>10617721</v>
      </c>
      <c r="R17" s="234">
        <v>10617721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66681433</v>
      </c>
      <c r="Q19" s="204">
        <f>SUM(Q20:Q21)</f>
        <v>66681433</v>
      </c>
      <c r="R19" s="204">
        <f>SUM(R20:R21)</f>
        <v>66681433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66681433</v>
      </c>
      <c r="Q21" s="206">
        <v>66681433</v>
      </c>
      <c r="R21" s="206">
        <v>66681433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36170505</v>
      </c>
      <c r="Q23" s="204">
        <f>SUM(Q24:Q31)</f>
        <v>36170505</v>
      </c>
      <c r="R23" s="204">
        <f>SUM(R24:R31)</f>
        <v>36170505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7858757</v>
      </c>
      <c r="Q24" s="206">
        <v>7858757</v>
      </c>
      <c r="R24" s="206">
        <v>7858757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1713975</v>
      </c>
      <c r="Q25" s="206">
        <v>1713975</v>
      </c>
      <c r="R25" s="206">
        <v>1713975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1310634</v>
      </c>
      <c r="Q26" s="206">
        <v>1310634</v>
      </c>
      <c r="R26" s="206">
        <v>1310634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1540332</v>
      </c>
      <c r="Q27" s="206">
        <v>1540332</v>
      </c>
      <c r="R27" s="206">
        <v>1540332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696516</v>
      </c>
      <c r="Q28" s="206">
        <v>696516</v>
      </c>
      <c r="R28" s="206">
        <v>696516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13807466</v>
      </c>
      <c r="Q29" s="206">
        <v>13807466</v>
      </c>
      <c r="R29" s="206">
        <v>13807466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478321</v>
      </c>
      <c r="Q30" s="206">
        <v>478321</v>
      </c>
      <c r="R30" s="206">
        <v>478321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8764504</v>
      </c>
      <c r="Q31" s="206">
        <v>8764504</v>
      </c>
      <c r="R31" s="206">
        <v>8764504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0</v>
      </c>
      <c r="K35" s="232">
        <f>+K36</f>
        <v>0</v>
      </c>
      <c r="L35" s="232">
        <f>+L36</f>
        <v>0</v>
      </c>
      <c r="M35" s="232">
        <f t="shared" ref="M35" si="6">+G35-I35+J35</f>
        <v>15000000</v>
      </c>
      <c r="N35" s="205"/>
      <c r="O35" s="204">
        <f>+O36+O37</f>
        <v>15000000</v>
      </c>
      <c r="P35" s="204">
        <f>+P36+P37</f>
        <v>3400677</v>
      </c>
      <c r="Q35" s="204">
        <f>+Q36+Q37</f>
        <v>3400677</v>
      </c>
      <c r="R35" s="204">
        <f>+R36+R37</f>
        <v>3400677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3400677</v>
      </c>
      <c r="Q36" s="234">
        <v>3400677</v>
      </c>
      <c r="R36" s="234">
        <v>3400677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/>
      <c r="K37" s="206"/>
      <c r="L37" s="206"/>
      <c r="M37" s="233">
        <f>+G37-I37+J37</f>
        <v>0</v>
      </c>
      <c r="N37" s="206"/>
      <c r="O37" s="234"/>
      <c r="P37" s="234"/>
      <c r="Q37" s="234"/>
      <c r="R37" s="234"/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280371267</v>
      </c>
      <c r="P39" s="204">
        <f t="shared" ref="P39:R39" si="8">+P40</f>
        <v>279907600</v>
      </c>
      <c r="Q39" s="204">
        <f t="shared" si="8"/>
        <v>13131000</v>
      </c>
      <c r="R39" s="204">
        <f t="shared" si="8"/>
        <v>13131000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280371267</v>
      </c>
      <c r="P40" s="234">
        <v>279907600</v>
      </c>
      <c r="Q40" s="234">
        <v>13131000</v>
      </c>
      <c r="R40" s="234">
        <v>13131000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116769896</v>
      </c>
      <c r="P42" s="232">
        <f>SUM(P43:P46)</f>
        <v>116769896</v>
      </c>
      <c r="Q42" s="232">
        <f>SUM(Q43:Q46)</f>
        <v>116769896</v>
      </c>
      <c r="R42" s="232">
        <f>SUM(R43:R46)</f>
        <v>116769896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36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51617849</v>
      </c>
      <c r="P43" s="209">
        <v>51617849</v>
      </c>
      <c r="Q43" s="209">
        <v>51617849</v>
      </c>
      <c r="R43" s="209">
        <v>51617849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51672343</v>
      </c>
      <c r="P44" s="209">
        <v>51672343</v>
      </c>
      <c r="Q44" s="209">
        <v>51672343</v>
      </c>
      <c r="R44" s="209">
        <v>51672343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8086718</v>
      </c>
      <c r="P45" s="209">
        <v>8086718</v>
      </c>
      <c r="Q45" s="209">
        <v>8086718</v>
      </c>
      <c r="R45" s="209">
        <v>8086718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5392986</v>
      </c>
      <c r="P46" s="209">
        <v>5392986</v>
      </c>
      <c r="Q46" s="209">
        <v>5392986</v>
      </c>
      <c r="R46" s="209">
        <v>5392986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3000000</v>
      </c>
      <c r="J48" s="232">
        <f>+J50+J53</f>
        <v>3000000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967628902</v>
      </c>
      <c r="P48" s="204">
        <f>+P50+P53</f>
        <v>580620090</v>
      </c>
      <c r="Q48" s="204">
        <f>+Q50+Q53</f>
        <v>119157691</v>
      </c>
      <c r="R48" s="204">
        <f>+R50+R53</f>
        <v>119157691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3000000</v>
      </c>
      <c r="J53" s="232">
        <f>SUM(J55:J67)</f>
        <v>3000000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967628902</v>
      </c>
      <c r="P53" s="235">
        <f>SUM(P55:P69)</f>
        <v>580620090</v>
      </c>
      <c r="Q53" s="235">
        <f>SUM(Q55:Q69)</f>
        <v>119157691</v>
      </c>
      <c r="R53" s="235">
        <f>SUM(R55:R69)</f>
        <v>119157691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/>
      <c r="J55" s="209"/>
      <c r="K55" s="204"/>
      <c r="L55" s="204"/>
      <c r="M55" s="233">
        <f t="shared" ref="M55:M67" si="11">+G55-I55+J55</f>
        <v>0</v>
      </c>
      <c r="N55" s="204"/>
      <c r="O55" s="234"/>
      <c r="P55" s="234"/>
      <c r="Q55" s="234"/>
      <c r="R55" s="234"/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si="11"/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/>
      <c r="J57" s="209"/>
      <c r="K57" s="204"/>
      <c r="L57" s="204"/>
      <c r="M57" s="233">
        <f t="shared" si="11"/>
        <v>139000000</v>
      </c>
      <c r="N57" s="204"/>
      <c r="O57" s="234">
        <v>9703745</v>
      </c>
      <c r="P57" s="234">
        <v>9703745</v>
      </c>
      <c r="Q57" s="234">
        <v>300000</v>
      </c>
      <c r="R57" s="234">
        <v>300000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/>
      <c r="K58" s="204"/>
      <c r="L58" s="204"/>
      <c r="M58" s="233">
        <f t="shared" si="11"/>
        <v>595250000</v>
      </c>
      <c r="N58" s="204"/>
      <c r="O58" s="234">
        <v>488617916</v>
      </c>
      <c r="P58" s="234">
        <v>314134793</v>
      </c>
      <c r="Q58" s="234">
        <v>50548899</v>
      </c>
      <c r="R58" s="234">
        <v>50548899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3000000</v>
      </c>
      <c r="J59" s="209"/>
      <c r="K59" s="204"/>
      <c r="L59" s="204"/>
      <c r="M59" s="233">
        <f>+G59-I59+J59</f>
        <v>124685525</v>
      </c>
      <c r="N59" s="234"/>
      <c r="O59" s="234">
        <v>94379646</v>
      </c>
      <c r="P59" s="234">
        <v>18900000</v>
      </c>
      <c r="Q59" s="234">
        <v>500000</v>
      </c>
      <c r="R59" s="234">
        <v>500000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/>
      <c r="K60" s="204"/>
      <c r="L60" s="204"/>
      <c r="M60" s="233">
        <f t="shared" si="11"/>
        <v>15000000</v>
      </c>
      <c r="N60" s="204"/>
      <c r="O60" s="209">
        <v>15000000</v>
      </c>
      <c r="P60" s="209">
        <v>15000000</v>
      </c>
      <c r="Q60" s="209"/>
      <c r="R60" s="209"/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/>
      <c r="J61" s="209"/>
      <c r="K61" s="204"/>
      <c r="L61" s="204"/>
      <c r="M61" s="233">
        <f t="shared" si="11"/>
        <v>188700000</v>
      </c>
      <c r="N61" s="204"/>
      <c r="O61" s="209">
        <v>161000000</v>
      </c>
      <c r="P61" s="209">
        <v>27736767</v>
      </c>
      <c r="Q61" s="209">
        <v>27736767</v>
      </c>
      <c r="R61" s="209">
        <v>27736767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189472025</v>
      </c>
      <c r="P63" s="234">
        <v>189472025</v>
      </c>
      <c r="Q63" s="234">
        <v>39472025</v>
      </c>
      <c r="R63" s="234">
        <v>39472025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2611120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6244450</v>
      </c>
      <c r="P65" s="234">
        <v>5072760</v>
      </c>
      <c r="Q65" s="234"/>
      <c r="R65" s="234"/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300000</v>
      </c>
      <c r="P66" s="234">
        <v>300000</v>
      </c>
      <c r="Q66" s="234">
        <v>300000</v>
      </c>
      <c r="R66" s="234">
        <v>300000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300000</v>
      </c>
      <c r="P67" s="234">
        <v>300000</v>
      </c>
      <c r="Q67" s="234">
        <v>300000</v>
      </c>
      <c r="R67" s="234">
        <v>300000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1" workbookViewId="0">
      <selection activeCell="T9" sqref="T9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14062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5" x14ac:dyDescent="0.2">
      <c r="A3" s="310" t="s">
        <v>66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24" t="s">
        <v>9</v>
      </c>
      <c r="H5" s="82"/>
      <c r="I5" s="326" t="s">
        <v>10</v>
      </c>
      <c r="J5" s="326"/>
      <c r="K5" s="324" t="s">
        <v>11</v>
      </c>
      <c r="L5" s="324" t="s">
        <v>12</v>
      </c>
      <c r="M5" s="324" t="s">
        <v>13</v>
      </c>
      <c r="N5" s="83"/>
      <c r="O5" s="324" t="str">
        <f>+'REC21'!O5:R5</f>
        <v>EJECUCION ACUMULADA FEBRERO DE 2018</v>
      </c>
      <c r="P5" s="324"/>
      <c r="Q5" s="324"/>
      <c r="R5" s="324"/>
      <c r="S5" s="84"/>
      <c r="T5" s="324" t="s">
        <v>65</v>
      </c>
      <c r="U5" s="324"/>
      <c r="V5" s="324"/>
      <c r="W5" s="324"/>
      <c r="Y5" s="266"/>
    </row>
    <row r="6" spans="1:25" s="85" customFormat="1" ht="24.75" thickBot="1" x14ac:dyDescent="0.25">
      <c r="A6" s="313"/>
      <c r="B6" s="313"/>
      <c r="C6" s="313"/>
      <c r="D6" s="313"/>
      <c r="E6" s="313"/>
      <c r="F6" s="313"/>
      <c r="G6" s="325"/>
      <c r="H6" s="82"/>
      <c r="I6" s="86" t="s">
        <v>14</v>
      </c>
      <c r="J6" s="87" t="s">
        <v>15</v>
      </c>
      <c r="K6" s="325"/>
      <c r="L6" s="325"/>
      <c r="M6" s="325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4724143366</v>
      </c>
      <c r="J8" s="202">
        <f>+J10+J80</f>
        <v>4724143366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18635160041</v>
      </c>
      <c r="P8" s="200">
        <f>+P10+P80</f>
        <v>10687633802</v>
      </c>
      <c r="Q8" s="200">
        <f>+Q10+Q80</f>
        <v>1113692611</v>
      </c>
      <c r="R8" s="200">
        <f>+R10+R80</f>
        <v>1089060111</v>
      </c>
      <c r="T8" s="38">
        <f>+M8-O8</f>
        <v>7815917174</v>
      </c>
      <c r="U8" s="38">
        <f>+O8-P8</f>
        <v>7947526239</v>
      </c>
      <c r="V8" s="38">
        <f>+P8-Q8</f>
        <v>9573941191</v>
      </c>
      <c r="W8" s="38">
        <f>+Q8-R8</f>
        <v>24632500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4724143366</v>
      </c>
      <c r="J10" s="92">
        <f>+J12+J52+J73</f>
        <v>4724143366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9424247806</v>
      </c>
      <c r="P10" s="92">
        <f>+P12+P52+P73</f>
        <v>1799719177</v>
      </c>
      <c r="Q10" s="92">
        <f>+Q12+Q52+Q73</f>
        <v>993643911</v>
      </c>
      <c r="R10" s="92">
        <f>+R12+R52+R73</f>
        <v>993643911</v>
      </c>
      <c r="T10" s="38">
        <f>+M10-O10</f>
        <v>5898029372</v>
      </c>
      <c r="U10" s="38">
        <f>+O10-P10</f>
        <v>7624528629</v>
      </c>
      <c r="V10" s="38">
        <f>+P10-Q10</f>
        <v>806075266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4721143366</v>
      </c>
      <c r="J12" s="54">
        <f>+J14+J42+J45</f>
        <v>4721143366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8371307904</v>
      </c>
      <c r="P12" s="36">
        <f>+P14+P42+P45</f>
        <v>1137880820</v>
      </c>
      <c r="Q12" s="36">
        <f>+Q14+Q42+Q45</f>
        <v>871104220</v>
      </c>
      <c r="R12" s="36">
        <f>+R14+R42+R45</f>
        <v>871104220</v>
      </c>
      <c r="S12" s="37"/>
      <c r="T12" s="38">
        <f>+M12-O12</f>
        <v>3271795962</v>
      </c>
      <c r="U12" s="38">
        <f>+O12-P12</f>
        <v>7233427084</v>
      </c>
      <c r="V12" s="38">
        <f>+P12-Q12</f>
        <v>266776600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4721143366</v>
      </c>
      <c r="J14" s="54">
        <f t="shared" ref="J14:R14" si="0">+J16+J21+J25++J38+J36</f>
        <v>3560011135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7974166741</v>
      </c>
      <c r="P14" s="54">
        <f>+P16+P21+P25++P38+P36</f>
        <v>741203324</v>
      </c>
      <c r="Q14" s="54">
        <f t="shared" si="0"/>
        <v>741203324</v>
      </c>
      <c r="R14" s="54">
        <f t="shared" si="0"/>
        <v>741203324</v>
      </c>
      <c r="S14" s="37"/>
      <c r="T14" s="36">
        <f>+M14-O14</f>
        <v>622220490</v>
      </c>
      <c r="U14" s="38">
        <f>+O14-P14</f>
        <v>7232963417</v>
      </c>
      <c r="V14" s="38">
        <f>+P14-Q14</f>
        <v>0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0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6353498579</v>
      </c>
      <c r="N16" s="36"/>
      <c r="O16" s="36">
        <f>SUM(O17:O19)</f>
        <v>5996150541</v>
      </c>
      <c r="P16" s="36">
        <f t="shared" ref="P16:R16" si="1">SUM(P17:P19)</f>
        <v>634096294</v>
      </c>
      <c r="Q16" s="36">
        <f t="shared" si="1"/>
        <v>634096294</v>
      </c>
      <c r="R16" s="36">
        <f t="shared" si="1"/>
        <v>634096294</v>
      </c>
      <c r="S16" s="37"/>
      <c r="T16" s="38">
        <f>+M16-O16</f>
        <v>357348038</v>
      </c>
      <c r="U16" s="38">
        <f>+O16-P16</f>
        <v>5362054247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0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5894368239</v>
      </c>
      <c r="N17" s="95"/>
      <c r="O17" s="181">
        <f>'REC20'!O17+'REC21'!O15</f>
        <v>5561720201</v>
      </c>
      <c r="P17" s="181">
        <f>'REC20'!P17+'REC21'!P15</f>
        <v>609992956</v>
      </c>
      <c r="Q17" s="181">
        <f>'REC20'!Q17+'REC21'!Q15</f>
        <v>609992956</v>
      </c>
      <c r="R17" s="181">
        <f>'REC20'!R17+'REC21'!R15</f>
        <v>609992956</v>
      </c>
      <c r="T17" s="97">
        <f>+M17-O17</f>
        <v>332648038</v>
      </c>
      <c r="U17" s="97">
        <f t="shared" ref="U17:W18" si="2">+O17-P17</f>
        <v>4951727245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13485617</v>
      </c>
      <c r="Q18" s="96">
        <f>+'REC20'!Q18+'REC21'!Q16</f>
        <v>13485617</v>
      </c>
      <c r="R18" s="96">
        <f>+'REC20'!R18+'REC21'!R16</f>
        <v>13485617</v>
      </c>
      <c r="T18" s="97">
        <f>+M18-O18</f>
        <v>20700000</v>
      </c>
      <c r="U18" s="97">
        <f t="shared" si="2"/>
        <v>354944723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10617721</v>
      </c>
      <c r="Q19" s="181">
        <f>+'REC21'!Q17</f>
        <v>10617721</v>
      </c>
      <c r="R19" s="181">
        <f>+'REC21'!R17</f>
        <v>10617721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66681433</v>
      </c>
      <c r="Q21" s="36">
        <f>SUM(Q22:Q23)</f>
        <v>66681433</v>
      </c>
      <c r="R21" s="36">
        <f>SUM(R22:R23)</f>
        <v>66681433</v>
      </c>
      <c r="S21" s="37"/>
      <c r="T21" s="38">
        <f>+M21-O21</f>
        <v>45372004</v>
      </c>
      <c r="U21" s="38">
        <f>+O21-P21</f>
        <v>487300171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66681433</v>
      </c>
      <c r="Q23" s="96">
        <f>+'REC20'!Q22+'REC21'!Q21</f>
        <v>66681433</v>
      </c>
      <c r="R23" s="96">
        <f>+'REC20'!R22+'REC21'!R21</f>
        <v>66681433</v>
      </c>
      <c r="T23" s="97">
        <f>+M23-O23</f>
        <v>45372004</v>
      </c>
      <c r="U23" s="97">
        <f t="shared" si="4"/>
        <v>487300171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37024920</v>
      </c>
      <c r="Q25" s="36">
        <f>SUM(Q26:Q33)</f>
        <v>37024920</v>
      </c>
      <c r="R25" s="36">
        <f>SUM(R26:R33)</f>
        <v>37024920</v>
      </c>
      <c r="T25" s="38">
        <f>+M25-O25</f>
        <v>86074919</v>
      </c>
      <c r="U25" s="38">
        <f>+O25-P25</f>
        <v>1372009676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+'REC21'!P24</f>
        <v>7858757</v>
      </c>
      <c r="Q26" s="96">
        <f>+'REC21'!Q24</f>
        <v>7858757</v>
      </c>
      <c r="R26" s="96">
        <f>+'REC21'!R24</f>
        <v>7858757</v>
      </c>
      <c r="T26" s="97">
        <f t="shared" ref="T26:T33" si="6">+M26-O26</f>
        <v>10812927</v>
      </c>
      <c r="U26" s="97">
        <f t="shared" ref="U26:W33" si="7">+O26-P26</f>
        <v>170541449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1713975</v>
      </c>
      <c r="Q27" s="96">
        <f>+'REC20'!Q26+'REC21'!Q25</f>
        <v>1713975</v>
      </c>
      <c r="R27" s="96">
        <f>+'REC20'!R26+'REC21'!R25</f>
        <v>1713975</v>
      </c>
      <c r="T27" s="97">
        <f t="shared" si="6"/>
        <v>2022462</v>
      </c>
      <c r="U27" s="97">
        <f t="shared" si="7"/>
        <v>31932721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1310634</v>
      </c>
      <c r="Q28" s="96">
        <f>+'REC20'!Q27+'REC21'!Q26</f>
        <v>1310634</v>
      </c>
      <c r="R28" s="96">
        <f>+'REC20'!R27+'REC21'!R26</f>
        <v>1310634</v>
      </c>
      <c r="T28" s="97">
        <f t="shared" si="6"/>
        <v>701034</v>
      </c>
      <c r="U28" s="97">
        <f t="shared" si="7"/>
        <v>4998670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1540332</v>
      </c>
      <c r="Q29" s="96">
        <f>+'REC20'!Q28+'REC21'!Q27</f>
        <v>1540332</v>
      </c>
      <c r="R29" s="96">
        <f>+'REC20'!R28+'REC21'!R27</f>
        <v>1540332</v>
      </c>
      <c r="T29" s="97">
        <f t="shared" si="6"/>
        <v>719326</v>
      </c>
      <c r="U29" s="97">
        <f t="shared" si="7"/>
        <v>4933598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+'REC21'!P28+'REC20'!P29</f>
        <v>1550931</v>
      </c>
      <c r="Q30" s="96">
        <f>+'REC21'!Q28+'REC20'!Q29</f>
        <v>1550931</v>
      </c>
      <c r="R30" s="96">
        <f>+'REC21'!R28+'REC20'!R29</f>
        <v>1550931</v>
      </c>
      <c r="T30" s="97">
        <f t="shared" si="6"/>
        <v>15678180</v>
      </c>
      <c r="U30" s="97">
        <f t="shared" si="7"/>
        <v>258765268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13807466</v>
      </c>
      <c r="Q31" s="96">
        <f>+'REC20'!Q30+'REC21'!Q29</f>
        <v>13807466</v>
      </c>
      <c r="R31" s="96">
        <f>+'REC20'!R30+'REC21'!R29</f>
        <v>13807466</v>
      </c>
      <c r="T31" s="97">
        <f t="shared" si="6"/>
        <v>16331437</v>
      </c>
      <c r="U31" s="97">
        <f t="shared" si="7"/>
        <v>257355242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478321</v>
      </c>
      <c r="Q32" s="96">
        <f>+'REC20'!Q31+'REC21'!Q30</f>
        <v>478321</v>
      </c>
      <c r="R32" s="96">
        <f>+'REC20'!R31+'REC21'!R30</f>
        <v>478321</v>
      </c>
      <c r="T32" s="97">
        <f t="shared" si="6"/>
        <v>31353550</v>
      </c>
      <c r="U32" s="97">
        <f t="shared" si="7"/>
        <v>540412498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8764504</v>
      </c>
      <c r="Q33" s="96">
        <f>+'REC20'!Q32+'REC21'!Q31</f>
        <v>8764504</v>
      </c>
      <c r="R33" s="96">
        <f>+'REC20'!R32+'REC21'!R31</f>
        <v>8764504</v>
      </c>
      <c r="T33" s="97">
        <f t="shared" si="6"/>
        <v>8456003</v>
      </c>
      <c r="U33" s="97">
        <f t="shared" si="7"/>
        <v>103070230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171">
        <f>+G38-I38+J38+L38-K38</f>
        <v>15000000</v>
      </c>
      <c r="N38" s="93"/>
      <c r="O38" s="36">
        <f>+O39+O40</f>
        <v>15000000</v>
      </c>
      <c r="P38" s="36">
        <f>+P39+P40</f>
        <v>3400677</v>
      </c>
      <c r="Q38" s="36">
        <f>+Q39+Q40</f>
        <v>3400677</v>
      </c>
      <c r="R38" s="36">
        <f>+R39+R40</f>
        <v>3400677</v>
      </c>
      <c r="T38" s="36">
        <f>+T39+T40</f>
        <v>0</v>
      </c>
      <c r="U38" s="34">
        <f>+O38-P38</f>
        <v>11599323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3400677</v>
      </c>
      <c r="Q39" s="96">
        <f>+'REC20'!Q37+'REC21'!Q36</f>
        <v>3400677</v>
      </c>
      <c r="R39" s="96">
        <f>+'REC20'!R37+'REC21'!R36</f>
        <v>3400677</v>
      </c>
      <c r="T39" s="97">
        <f>+M39-O39</f>
        <v>0</v>
      </c>
      <c r="U39" s="97">
        <f t="shared" ref="U39:W40" si="9">+O39-P39</f>
        <v>11599323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0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0</v>
      </c>
      <c r="N40" s="95"/>
      <c r="O40" s="96">
        <f>+'REC20'!O38+'REC21'!O37</f>
        <v>0</v>
      </c>
      <c r="P40" s="96">
        <f>+'REC20'!P38+'REC21'!P37</f>
        <v>0</v>
      </c>
      <c r="Q40" s="96">
        <f>+'REC20'!Q38+'REC21'!Q37</f>
        <v>0</v>
      </c>
      <c r="R40" s="96">
        <f>+'REC20'!R38+'REC21'!R37</f>
        <v>0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280371267</v>
      </c>
      <c r="P42" s="36">
        <f t="shared" ref="P42:R42" si="11">+P43</f>
        <v>279907600</v>
      </c>
      <c r="Q42" s="36">
        <f t="shared" si="11"/>
        <v>13131000</v>
      </c>
      <c r="R42" s="36">
        <f t="shared" si="11"/>
        <v>13131000</v>
      </c>
      <c r="S42" s="37"/>
      <c r="T42" s="38">
        <f>+M42-O42</f>
        <v>102184851</v>
      </c>
      <c r="U42" s="38">
        <f t="shared" ref="U42:W43" si="12">+O42-P42</f>
        <v>463667</v>
      </c>
      <c r="V42" s="38">
        <f t="shared" si="12"/>
        <v>266776600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280371267</v>
      </c>
      <c r="P43" s="96">
        <f>+'REC20'!P41+'REC21'!P40</f>
        <v>279907600</v>
      </c>
      <c r="Q43" s="96">
        <f>+'REC20'!Q41+'REC21'!Q40</f>
        <v>13131000</v>
      </c>
      <c r="R43" s="96">
        <f>+'REC20'!R41+'REC21'!R40</f>
        <v>13131000</v>
      </c>
      <c r="T43" s="97">
        <f>+M43-O43</f>
        <v>102184851</v>
      </c>
      <c r="U43" s="97">
        <f t="shared" si="12"/>
        <v>463667</v>
      </c>
      <c r="V43" s="97">
        <f t="shared" si="12"/>
        <v>266776600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37">
        <f>+G45-I45+J45+L45-K45</f>
        <v>2664160517</v>
      </c>
      <c r="N45" s="36"/>
      <c r="O45" s="34">
        <f>SUM(O47:O50)</f>
        <v>116769896</v>
      </c>
      <c r="P45" s="34">
        <f>SUM(P47:P50)</f>
        <v>116769896</v>
      </c>
      <c r="Q45" s="34">
        <f>SUM(Q47:Q50)</f>
        <v>116769896</v>
      </c>
      <c r="R45" s="34">
        <f>SUM(R47:R50)</f>
        <v>116769896</v>
      </c>
      <c r="S45" s="37"/>
      <c r="T45" s="36">
        <f>+M45-O45</f>
        <v>2547390621</v>
      </c>
      <c r="U45" s="36">
        <f>+O45-P45</f>
        <v>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51617849</v>
      </c>
      <c r="P47" s="96">
        <f>+'REC20'!P45+'REC21'!P43</f>
        <v>51617849</v>
      </c>
      <c r="Q47" s="96">
        <f>+'REC20'!Q45+'REC21'!Q43</f>
        <v>51617849</v>
      </c>
      <c r="R47" s="96">
        <f>+'REC20'!R45+'REC21'!R43</f>
        <v>51617849</v>
      </c>
      <c r="T47" s="97">
        <f>+M47-O47</f>
        <v>567267683</v>
      </c>
      <c r="U47" s="97">
        <f t="shared" ref="U47:W50" si="13">+O47-P47</f>
        <v>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51672343</v>
      </c>
      <c r="P48" s="96">
        <f>+'REC20'!P46+'REC21'!P44</f>
        <v>51672343</v>
      </c>
      <c r="Q48" s="96">
        <f>+'REC20'!Q46+'REC21'!Q44</f>
        <v>51672343</v>
      </c>
      <c r="R48" s="96">
        <f>+'REC20'!R46+'REC21'!R44</f>
        <v>51672343</v>
      </c>
      <c r="S48" s="37"/>
      <c r="T48" s="97">
        <f>+M48-O48</f>
        <v>627937114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8086718</v>
      </c>
      <c r="P49" s="96">
        <f>+'REC20'!P47+'REC21'!P45</f>
        <v>8086718</v>
      </c>
      <c r="Q49" s="96">
        <f>+'REC20'!Q47+'REC21'!Q45</f>
        <v>8086718</v>
      </c>
      <c r="R49" s="96">
        <f>+'REC20'!R47+'REC21'!R45</f>
        <v>8086718</v>
      </c>
      <c r="T49" s="97">
        <f>+M49-O49</f>
        <v>114633260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5392986</v>
      </c>
      <c r="P50" s="96">
        <f>+'REC20'!P48+'REC21'!P46</f>
        <v>5392986</v>
      </c>
      <c r="Q50" s="96">
        <f>+'REC20'!Q48+'REC21'!Q46</f>
        <v>5392986</v>
      </c>
      <c r="R50" s="96">
        <f>+'REC20'!R48+'REC21'!R46</f>
        <v>5392986</v>
      </c>
      <c r="T50" s="97">
        <f>+M50-O50</f>
        <v>76420333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3000000</v>
      </c>
      <c r="J52" s="34">
        <f>+J54+J57</f>
        <v>3000000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1052939902</v>
      </c>
      <c r="P52" s="36">
        <f>+P54+P57</f>
        <v>661838357</v>
      </c>
      <c r="Q52" s="36">
        <f>+Q54+Q57</f>
        <v>122539691</v>
      </c>
      <c r="R52" s="36">
        <f>+R54+R57</f>
        <v>122539691</v>
      </c>
      <c r="S52" s="37"/>
      <c r="T52" s="38">
        <f>+M52-O52</f>
        <v>1534350509</v>
      </c>
      <c r="U52" s="38">
        <f>+O52-P52</f>
        <v>391101545</v>
      </c>
      <c r="V52" s="38">
        <f>+P52-Q52</f>
        <v>539298666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1">
        <f>+G54-I54+J54+L54-K54</f>
        <v>66950000</v>
      </c>
      <c r="N54" s="36"/>
      <c r="O54" s="36">
        <f>+O55</f>
        <v>0</v>
      </c>
      <c r="P54" s="36">
        <f>+P55</f>
        <v>0</v>
      </c>
      <c r="Q54" s="36">
        <f>+Q55</f>
        <v>0</v>
      </c>
      <c r="R54" s="36">
        <f>+R55</f>
        <v>0</v>
      </c>
      <c r="S54" s="37"/>
      <c r="T54" s="38">
        <f>+M54-O54</f>
        <v>66950000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0</v>
      </c>
      <c r="K55" s="96">
        <f>+'REC20'!K53+'REC21'!K51</f>
        <v>0</v>
      </c>
      <c r="L55" s="96">
        <f>+'REC20'!L53+'REC21'!L51</f>
        <v>0</v>
      </c>
      <c r="M55" s="174">
        <f>+G55+J55-I55</f>
        <v>66950000</v>
      </c>
      <c r="N55" s="95"/>
      <c r="O55" s="96">
        <f>+'REC20'!O53+'REC21'!O51</f>
        <v>0</v>
      </c>
      <c r="P55" s="96">
        <f>+'REC20'!P53+'REC21'!P51</f>
        <v>0</v>
      </c>
      <c r="Q55" s="96">
        <f>+'REC20'!Q53+'REC21'!Q51</f>
        <v>0</v>
      </c>
      <c r="R55" s="96">
        <f>+'REC20'!R53+'REC21'!R51</f>
        <v>0</v>
      </c>
      <c r="T55" s="97">
        <f>+M55-O55</f>
        <v>66950000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3000000</v>
      </c>
      <c r="J57" s="34">
        <f>SUM(J59:J71)</f>
        <v>3000000</v>
      </c>
      <c r="K57" s="34">
        <f>SUM(K59:K71)</f>
        <v>0</v>
      </c>
      <c r="L57" s="34">
        <f>SUM(L60:L71)</f>
        <v>0</v>
      </c>
      <c r="M57" s="171">
        <f>+G57-I57+J57+L57-K57</f>
        <v>2520340411</v>
      </c>
      <c r="N57" s="36"/>
      <c r="O57" s="34">
        <f>SUM(O58:O71)</f>
        <v>1052939902</v>
      </c>
      <c r="P57" s="34">
        <f>SUM(P58:P71)</f>
        <v>661838357</v>
      </c>
      <c r="Q57" s="34">
        <f>SUM(Q58:Q71)</f>
        <v>122539691</v>
      </c>
      <c r="R57" s="34">
        <f>SUM(R58:R71)</f>
        <v>122539691</v>
      </c>
      <c r="S57" s="37"/>
      <c r="T57" s="38">
        <f>+M57-O57</f>
        <v>1467400509</v>
      </c>
      <c r="U57" s="38">
        <f>+N57-P57</f>
        <v>-661838357</v>
      </c>
      <c r="V57" s="38">
        <f>+P57-Q57</f>
        <v>539298666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">
        <v>76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0</v>
      </c>
      <c r="K59" s="204"/>
      <c r="L59" s="204"/>
      <c r="M59" s="174">
        <f t="shared" ref="M59:M71" si="15">+G59+J59-I59</f>
        <v>0</v>
      </c>
      <c r="N59" s="204"/>
      <c r="O59" s="234">
        <f>+'REC21'!O55+'REC20'!O56</f>
        <v>0</v>
      </c>
      <c r="P59" s="234">
        <f>+'REC21'!P55+'REC20'!P56</f>
        <v>0</v>
      </c>
      <c r="Q59" s="234">
        <f>+'REC21'!Q55+'REC20'!Q56</f>
        <v>0</v>
      </c>
      <c r="R59" s="234">
        <f>+'REC21'!R55+'REC20'!R56</f>
        <v>0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">
        <v>78</v>
      </c>
      <c r="G60" s="96">
        <f>+'REC20'!G57+'REC21'!G56</f>
        <v>186814475</v>
      </c>
      <c r="H60" s="70"/>
      <c r="I60" s="96">
        <f>+'REC21'!I56</f>
        <v>0</v>
      </c>
      <c r="J60" s="96">
        <f>+'REC20'!J57+'REC21'!J56</f>
        <v>0</v>
      </c>
      <c r="K60" s="96">
        <f>+'REC21'!K56</f>
        <v>0</v>
      </c>
      <c r="L60" s="96">
        <f>+'REC21'!L56</f>
        <v>0</v>
      </c>
      <c r="M60" s="174">
        <f t="shared" si="15"/>
        <v>186814475</v>
      </c>
      <c r="N60" s="95"/>
      <c r="O60" s="96">
        <f>+'REC20'!O57+'REC21'!O56</f>
        <v>0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186814475</v>
      </c>
      <c r="U60" s="97">
        <f t="shared" si="17"/>
        <v>0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139000000</v>
      </c>
      <c r="N61" s="95"/>
      <c r="O61" s="96">
        <f>+'REC20'!O58+'REC21'!O57</f>
        <v>9703745</v>
      </c>
      <c r="P61" s="96">
        <f>+'REC20'!P58+'REC21'!P57</f>
        <v>9703745</v>
      </c>
      <c r="Q61" s="96">
        <f>+'REC20'!Q58+'REC21'!Q57</f>
        <v>300000</v>
      </c>
      <c r="R61" s="96">
        <f>+'REC20'!R58+'REC21'!R57</f>
        <v>300000</v>
      </c>
      <c r="S61" s="37"/>
      <c r="T61" s="97">
        <f t="shared" si="18"/>
        <v>129296255</v>
      </c>
      <c r="U61" s="97">
        <f>+O61-P61</f>
        <v>0</v>
      </c>
      <c r="V61" s="97">
        <f t="shared" ref="U61:W71" si="19">+P61-Q61</f>
        <v>9403745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+'REC20'!I56+'REC21'!I58</f>
        <v>0</v>
      </c>
      <c r="J62" s="96">
        <f>+'REC21'!J58</f>
        <v>0</v>
      </c>
      <c r="K62" s="96">
        <f>+'REC20'!K56+'REC21'!K58</f>
        <v>0</v>
      </c>
      <c r="L62" s="96">
        <f>+'REC20'!L56+'REC21'!L58</f>
        <v>0</v>
      </c>
      <c r="M62" s="174">
        <f t="shared" si="15"/>
        <v>1118640411</v>
      </c>
      <c r="N62" s="95"/>
      <c r="O62" s="96">
        <f>+'REC20'!O59+'REC21'!O58</f>
        <v>557928916</v>
      </c>
      <c r="P62" s="96">
        <f>+'REC20'!P59+'REC21'!P58</f>
        <v>383353060</v>
      </c>
      <c r="Q62" s="96">
        <f>+'REC20'!Q59+'REC21'!Q58</f>
        <v>53930899</v>
      </c>
      <c r="R62" s="96">
        <f>+'REC20'!R59+'REC21'!R58</f>
        <v>53930899</v>
      </c>
      <c r="S62" s="37"/>
      <c r="T62" s="97">
        <f>+M62-O62</f>
        <v>560711495</v>
      </c>
      <c r="U62" s="97">
        <f>+O62-P62</f>
        <v>174575856</v>
      </c>
      <c r="V62" s="97">
        <f t="shared" si="19"/>
        <v>329422161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3000000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124685525</v>
      </c>
      <c r="N63" s="95"/>
      <c r="O63" s="96">
        <f>+'REC20'!O60+'REC21'!O59</f>
        <v>94379646</v>
      </c>
      <c r="P63" s="96">
        <f>+'REC20'!P60+'REC21'!P59</f>
        <v>18900000</v>
      </c>
      <c r="Q63" s="96">
        <f>+'REC20'!Q60+'REC21'!Q59</f>
        <v>500000</v>
      </c>
      <c r="R63" s="96">
        <f>+'REC20'!R60+'REC21'!R59</f>
        <v>500000</v>
      </c>
      <c r="S63" s="37"/>
      <c r="T63" s="97">
        <f t="shared" si="18"/>
        <v>30305879</v>
      </c>
      <c r="U63" s="97">
        <f>+O63-P63</f>
        <v>75479646</v>
      </c>
      <c r="V63" s="97">
        <f t="shared" si="19"/>
        <v>18400000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15000000</v>
      </c>
      <c r="N64" s="95"/>
      <c r="O64" s="96">
        <f>+'REC21'!O60</f>
        <v>15000000</v>
      </c>
      <c r="P64" s="96">
        <f>+'REC21'!P60</f>
        <v>15000000</v>
      </c>
      <c r="Q64" s="96">
        <f>+'REC20'!Q61+'REC21'!Q60</f>
        <v>0</v>
      </c>
      <c r="R64" s="96">
        <f>+'REC20'!R61+'REC21'!R60</f>
        <v>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15000000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188700000</v>
      </c>
      <c r="N65" s="95"/>
      <c r="O65" s="96">
        <f>+'REC20'!O62+'REC21'!O61</f>
        <v>161000000</v>
      </c>
      <c r="P65" s="96">
        <f>+'REC20'!P62+'REC21'!P61</f>
        <v>27736767</v>
      </c>
      <c r="Q65" s="96">
        <f>+'REC20'!Q62+'REC21'!Q61</f>
        <v>27736767</v>
      </c>
      <c r="R65" s="96">
        <f>+'REC20'!R62+'REC21'!R61</f>
        <v>27736767</v>
      </c>
      <c r="S65" s="37"/>
      <c r="T65" s="97">
        <f t="shared" si="18"/>
        <v>27700000</v>
      </c>
      <c r="U65" s="97">
        <f>+O65-P65</f>
        <v>133263233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189472025</v>
      </c>
      <c r="P67" s="96">
        <f>+'REC20'!P64+'REC21'!P63</f>
        <v>189472025</v>
      </c>
      <c r="Q67" s="96">
        <f>+'REC20'!Q64+'REC21'!Q63</f>
        <v>39472025</v>
      </c>
      <c r="R67" s="96">
        <f>+'REC20'!R64+'REC21'!R63</f>
        <v>39472025</v>
      </c>
      <c r="S67" s="37"/>
      <c r="T67" s="97">
        <f t="shared" si="18"/>
        <v>310527975</v>
      </c>
      <c r="U67" s="97">
        <f>+O67-P67</f>
        <v>0</v>
      </c>
      <c r="V67" s="97">
        <f t="shared" si="19"/>
        <v>150000000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18611120</v>
      </c>
      <c r="P68" s="96">
        <f>+'REC20'!P65+'REC21'!P64</f>
        <v>12000000</v>
      </c>
      <c r="Q68" s="96">
        <f>+'REC20'!Q65+'REC21'!Q64</f>
        <v>0</v>
      </c>
      <c r="R68" s="96">
        <f>+'REC20'!R65+'REC21'!R64</f>
        <v>0</v>
      </c>
      <c r="T68" s="97">
        <f t="shared" si="18"/>
        <v>388880</v>
      </c>
      <c r="U68" s="97">
        <f>+O68-P68</f>
        <v>6611120</v>
      </c>
      <c r="V68" s="97">
        <f t="shared" si="19"/>
        <v>12000000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6244450</v>
      </c>
      <c r="P69" s="96">
        <f>+'REC20'!P67+'REC21'!P65</f>
        <v>5072760</v>
      </c>
      <c r="Q69" s="96">
        <f>+'REC20'!Q67+'REC21'!Q65</f>
        <v>0</v>
      </c>
      <c r="R69" s="96">
        <f>+'REC20'!R67+'REC21'!R65</f>
        <v>0</v>
      </c>
      <c r="S69" s="37"/>
      <c r="T69" s="97">
        <f t="shared" si="18"/>
        <v>200755550</v>
      </c>
      <c r="U69" s="97">
        <f>+O69-P69</f>
        <v>1171690</v>
      </c>
      <c r="V69" s="97">
        <f t="shared" si="19"/>
        <v>5072760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300000</v>
      </c>
      <c r="P70" s="96">
        <f>+'REC20'!P68+'REC21'!P66</f>
        <v>300000</v>
      </c>
      <c r="Q70" s="96">
        <f>+'REC20'!Q68+'REC21'!Q66</f>
        <v>300000</v>
      </c>
      <c r="R70" s="96">
        <f>+'REC20'!R68+'REC21'!R66</f>
        <v>300000</v>
      </c>
      <c r="S70" s="37"/>
      <c r="T70" s="97">
        <f t="shared" si="18"/>
        <v>2700000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300000</v>
      </c>
      <c r="P71" s="96">
        <f>+'REC20'!P69+'REC21'!P67</f>
        <v>300000</v>
      </c>
      <c r="Q71" s="96">
        <f>+'REC20'!Q69+'REC21'!Q67</f>
        <v>300000</v>
      </c>
      <c r="R71" s="96">
        <f>+'REC20'!R69+'REC21'!R67</f>
        <v>300000</v>
      </c>
      <c r="S71" s="37"/>
      <c r="T71" s="97">
        <f t="shared" si="18"/>
        <v>3200000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1091882901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0</v>
      </c>
      <c r="P76" s="96">
        <f>+'REC20'!P73</f>
        <v>0</v>
      </c>
      <c r="Q76" s="96">
        <f>+'REC20'!Q73</f>
        <v>0</v>
      </c>
      <c r="R76" s="96">
        <f>+'REC20'!R73</f>
        <v>0</v>
      </c>
      <c r="S76" s="37"/>
      <c r="T76" s="97">
        <f>+M76-O76</f>
        <v>215270000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9210912235</v>
      </c>
      <c r="P80" s="171">
        <f>SUM(P81:P86)</f>
        <v>8887914625</v>
      </c>
      <c r="Q80" s="171">
        <f>SUM(Q81:Q86)</f>
        <v>120048700</v>
      </c>
      <c r="R80" s="171">
        <f>SUM(R81:R86)</f>
        <v>95416200</v>
      </c>
      <c r="S80" s="37"/>
      <c r="T80" s="38">
        <f t="shared" ref="T80:T86" si="23">+M80-O80</f>
        <v>1917887802</v>
      </c>
      <c r="U80" s="38">
        <f t="shared" ref="U80:W86" si="24">+O80-P80</f>
        <v>322997610</v>
      </c>
      <c r="V80" s="38">
        <f t="shared" si="24"/>
        <v>8767865925</v>
      </c>
      <c r="W80" s="38">
        <f t="shared" si="24"/>
        <v>24632500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3609563928</v>
      </c>
      <c r="P81" s="96">
        <f>+'REC20'!P78</f>
        <v>3479451969</v>
      </c>
      <c r="Q81" s="96">
        <f>+'REC20'!Q78</f>
        <v>34716000</v>
      </c>
      <c r="R81" s="96">
        <f>+'REC20'!R78</f>
        <v>31823000</v>
      </c>
      <c r="S81" s="37"/>
      <c r="T81" s="98">
        <f t="shared" si="23"/>
        <v>2391685</v>
      </c>
      <c r="U81" s="98">
        <f t="shared" si="24"/>
        <v>130111959</v>
      </c>
      <c r="V81" s="98">
        <f t="shared" si="24"/>
        <v>3444735969</v>
      </c>
      <c r="W81" s="98">
        <f t="shared" si="24"/>
        <v>2893000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1222435335</v>
      </c>
      <c r="P82" s="96">
        <f>+'REC20'!P79</f>
        <v>1209579567</v>
      </c>
      <c r="Q82" s="96">
        <f>+'REC20'!Q79</f>
        <v>6788000</v>
      </c>
      <c r="R82" s="96">
        <f>+'REC20'!R79</f>
        <v>6788000</v>
      </c>
      <c r="S82" s="37"/>
      <c r="T82" s="98">
        <f t="shared" si="23"/>
        <v>8140522</v>
      </c>
      <c r="U82" s="98">
        <f t="shared" si="24"/>
        <v>12855768</v>
      </c>
      <c r="V82" s="98">
        <f t="shared" si="24"/>
        <v>1202791567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1014188000</v>
      </c>
      <c r="P83" s="96">
        <f>+'REC20'!P80</f>
        <v>1013818000</v>
      </c>
      <c r="Q83" s="96">
        <f>+'REC20'!Q80</f>
        <v>4228000</v>
      </c>
      <c r="R83" s="96">
        <f>+'REC20'!R80</f>
        <v>4228000</v>
      </c>
      <c r="S83" s="58"/>
      <c r="T83" s="98">
        <f t="shared" si="23"/>
        <v>2273810</v>
      </c>
      <c r="U83" s="98">
        <f t="shared" si="24"/>
        <v>370000</v>
      </c>
      <c r="V83" s="98">
        <f t="shared" si="24"/>
        <v>1009590000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v>42346053</v>
      </c>
      <c r="P84" s="96">
        <f>+'REC20'!P81</f>
        <v>33608248</v>
      </c>
      <c r="Q84" s="96">
        <f>+'REC20'!Q81</f>
        <v>0</v>
      </c>
      <c r="R84" s="96">
        <f>+'REC20'!R81</f>
        <v>0</v>
      </c>
      <c r="S84" s="125"/>
      <c r="T84" s="98">
        <f>+M84-O84</f>
        <v>108445947</v>
      </c>
      <c r="U84" s="98">
        <f>+O84-P84</f>
        <v>8737805</v>
      </c>
      <c r="V84" s="98">
        <f t="shared" si="24"/>
        <v>33608248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1847374124</v>
      </c>
      <c r="P85" s="96">
        <f>+'REC20'!P82</f>
        <v>1745366458</v>
      </c>
      <c r="Q85" s="96">
        <f>+'REC20'!Q82</f>
        <v>41879500</v>
      </c>
      <c r="R85" s="96">
        <f>+'REC20'!R82</f>
        <v>20140000</v>
      </c>
      <c r="S85" s="58"/>
      <c r="T85" s="98">
        <f t="shared" si="23"/>
        <v>79185876</v>
      </c>
      <c r="U85" s="98">
        <f t="shared" si="24"/>
        <v>102007666</v>
      </c>
      <c r="V85" s="98">
        <f t="shared" si="24"/>
        <v>1703486958</v>
      </c>
      <c r="W85" s="98">
        <f t="shared" si="24"/>
        <v>21739500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1475004795</v>
      </c>
      <c r="P86" s="96">
        <f>+'REC20'!P83</f>
        <v>1406090383</v>
      </c>
      <c r="Q86" s="96">
        <f>+'REC20'!Q83</f>
        <v>32437200</v>
      </c>
      <c r="R86" s="96">
        <f>+'REC20'!R83</f>
        <v>32437200</v>
      </c>
      <c r="S86" s="58"/>
      <c r="T86" s="98">
        <f t="shared" si="23"/>
        <v>1717449962</v>
      </c>
      <c r="U86" s="98">
        <f t="shared" si="24"/>
        <v>68914412</v>
      </c>
      <c r="V86" s="98">
        <f t="shared" si="24"/>
        <v>1373653183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73" activePane="bottomRight" state="frozenSplit"/>
      <selection pane="topRight" activeCell="G4" sqref="G4"/>
      <selection pane="bottomLeft" activeCell="F18" sqref="F18"/>
      <selection pane="bottomRight" activeCell="L7" sqref="L7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50"/>
    </row>
    <row r="2" spans="1:18" s="1" customFormat="1" x14ac:dyDescent="0.2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137"/>
    </row>
    <row r="3" spans="1:18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2" t="s">
        <v>3</v>
      </c>
      <c r="B5" s="312" t="s">
        <v>4</v>
      </c>
      <c r="C5" s="312" t="s">
        <v>5</v>
      </c>
      <c r="D5" s="312" t="s">
        <v>6</v>
      </c>
      <c r="E5" s="312" t="s">
        <v>7</v>
      </c>
      <c r="F5" s="312" t="s">
        <v>8</v>
      </c>
      <c r="G5" s="324" t="s">
        <v>13</v>
      </c>
      <c r="H5" s="127"/>
      <c r="I5" s="303"/>
      <c r="J5" s="333" t="str">
        <f>+CONSOLIDACION!O5</f>
        <v>EJECUCION ACUMULADA FEBRERO DE 2018</v>
      </c>
      <c r="K5" s="334"/>
      <c r="L5" s="335"/>
      <c r="M5" s="3"/>
      <c r="N5" s="329" t="s">
        <v>67</v>
      </c>
      <c r="O5" s="327" t="s">
        <v>103</v>
      </c>
      <c r="P5" s="327" t="s">
        <v>104</v>
      </c>
    </row>
    <row r="6" spans="1:18" s="4" customFormat="1" ht="13.5" thickBot="1" x14ac:dyDescent="0.25">
      <c r="A6" s="313"/>
      <c r="B6" s="313"/>
      <c r="C6" s="313"/>
      <c r="D6" s="313"/>
      <c r="E6" s="313"/>
      <c r="F6" s="313"/>
      <c r="G6" s="325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0"/>
      <c r="O6" s="328"/>
      <c r="P6" s="328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18635160041</v>
      </c>
      <c r="K8" s="200">
        <f>+CONSOLIDACION!P8</f>
        <v>10687633802</v>
      </c>
      <c r="L8" s="200">
        <f>+CONSOLIDACION!Q8</f>
        <v>1113692611</v>
      </c>
      <c r="N8" s="200">
        <f>+G8-J8</f>
        <v>7815917174</v>
      </c>
      <c r="O8" s="141">
        <f>(K8/G8)*100</f>
        <v>40.405287524317565</v>
      </c>
      <c r="P8" s="141">
        <f>(L8/G8)*100</f>
        <v>4.2103866014516873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9424247806</v>
      </c>
      <c r="K10" s="56">
        <f>+CONSOLIDACION!P10</f>
        <v>1799719177</v>
      </c>
      <c r="L10" s="56">
        <f>+CONSOLIDACION!Q10</f>
        <v>993643911</v>
      </c>
      <c r="M10" s="48"/>
      <c r="N10" s="56">
        <f>+G10-J10</f>
        <v>5898029372</v>
      </c>
      <c r="O10" s="141">
        <f>(K10/G10)*100</f>
        <v>11.745768309060935</v>
      </c>
      <c r="P10" s="141">
        <f>(L10/G10)*100</f>
        <v>6.4849623816144755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8371307904</v>
      </c>
      <c r="K12" s="56">
        <f>+CONSOLIDACION!P12</f>
        <v>1137880820</v>
      </c>
      <c r="L12" s="56">
        <f>+CONSOLIDACION!Q12</f>
        <v>871104220</v>
      </c>
      <c r="M12" s="49"/>
      <c r="N12" s="56">
        <f>+G12-J12</f>
        <v>3271795962</v>
      </c>
      <c r="O12" s="141">
        <f>(+K12/G12)*100</f>
        <v>9.7730023977783169</v>
      </c>
      <c r="P12" s="141">
        <f>(L12/G12)*100</f>
        <v>7.4817181915192235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7974166741</v>
      </c>
      <c r="K14" s="56">
        <f>+CONSOLIDACION!P14</f>
        <v>741203324</v>
      </c>
      <c r="L14" s="56">
        <f>+CONSOLIDACION!Q14</f>
        <v>741203324</v>
      </c>
      <c r="M14" s="49"/>
      <c r="N14" s="56">
        <f>+G14-J14</f>
        <v>622220490</v>
      </c>
      <c r="O14" s="141">
        <f>(+K14/G14)*100</f>
        <v>8.6222654247949375</v>
      </c>
      <c r="P14" s="141">
        <f>(L14/G14)*100</f>
        <v>8.6222654247949375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6353498579</v>
      </c>
      <c r="H16" s="129"/>
      <c r="I16" s="17"/>
      <c r="J16" s="56">
        <f>+CONSOLIDACION!O16</f>
        <v>5996150541</v>
      </c>
      <c r="K16" s="56">
        <f>+CONSOLIDACION!P16</f>
        <v>634096294</v>
      </c>
      <c r="L16" s="56">
        <f>+CONSOLIDACION!Q16</f>
        <v>634096294</v>
      </c>
      <c r="M16" s="49"/>
      <c r="N16" s="56">
        <f>+G16-J16</f>
        <v>357348038</v>
      </c>
      <c r="O16" s="141">
        <f>(+K16/G16)*100</f>
        <v>9.9802697067700095</v>
      </c>
      <c r="P16" s="141">
        <f t="shared" ref="P16:P25" si="0">(L16/G16)*100</f>
        <v>9.9802697067700095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5894368239</v>
      </c>
      <c r="H17" s="130"/>
      <c r="I17" s="19"/>
      <c r="J17" s="60">
        <f>+CONSOLIDACION!O17</f>
        <v>5561720201</v>
      </c>
      <c r="K17" s="60">
        <f>+CONSOLIDACION!P17</f>
        <v>609992956</v>
      </c>
      <c r="L17" s="60">
        <f>+CONSOLIDACION!Q17</f>
        <v>609992956</v>
      </c>
      <c r="M17" s="48"/>
      <c r="N17" s="60">
        <f>+G17-J17</f>
        <v>332648038</v>
      </c>
      <c r="O17" s="142">
        <f>(+K17/G17)*100</f>
        <v>10.3487419052646</v>
      </c>
      <c r="P17" s="142">
        <f t="shared" si="0"/>
        <v>10.3487419052646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13485617</v>
      </c>
      <c r="L18" s="152">
        <f>+CONSOLIDACION!Q18</f>
        <v>13485617</v>
      </c>
      <c r="M18" s="48"/>
      <c r="N18" s="152">
        <f>+G18-J18</f>
        <v>20700000</v>
      </c>
      <c r="O18" s="142">
        <f>(+K18/G18)*100</f>
        <v>3.4655783972023362</v>
      </c>
      <c r="P18" s="142">
        <f t="shared" si="0"/>
        <v>3.4655783972023362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66000000</v>
      </c>
      <c r="K19" s="152">
        <f>+CONSOLIDACION!P19</f>
        <v>10617721</v>
      </c>
      <c r="L19" s="152">
        <f>+CONSOLIDACION!Q19</f>
        <v>10617721</v>
      </c>
      <c r="M19" s="48"/>
      <c r="N19" s="152">
        <f>+G19-J19</f>
        <v>-26000000</v>
      </c>
      <c r="O19" s="142">
        <f>(+K19/G19)*100</f>
        <v>26.544302500000001</v>
      </c>
      <c r="P19" s="141">
        <f t="shared" si="0"/>
        <v>26.544302500000001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66681433</v>
      </c>
      <c r="L21" s="93">
        <f>+CONSOLIDACION!Q21</f>
        <v>66681433</v>
      </c>
      <c r="M21" s="48"/>
      <c r="N21" s="93">
        <f t="shared" ref="N21:N77" si="1">+G21-J21</f>
        <v>45372004</v>
      </c>
      <c r="O21" s="141">
        <f>(+K21/G21)*100</f>
        <v>11.125557952760335</v>
      </c>
      <c r="P21" s="141">
        <f t="shared" si="0"/>
        <v>11.125557952760335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66681433</v>
      </c>
      <c r="L23" s="152">
        <f>+CONSOLIDACION!Q23</f>
        <v>66681433</v>
      </c>
      <c r="M23" s="48"/>
      <c r="N23" s="60">
        <f t="shared" si="1"/>
        <v>45372004</v>
      </c>
      <c r="O23" s="142">
        <f>(+K23/G23)*100</f>
        <v>11.125557952760335</v>
      </c>
      <c r="P23" s="142">
        <f t="shared" si="0"/>
        <v>11.125557952760335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37024920</v>
      </c>
      <c r="L25" s="93">
        <f>+CONSOLIDACION!Q25</f>
        <v>37024920</v>
      </c>
      <c r="M25" s="50"/>
      <c r="N25" s="93">
        <f t="shared" si="1"/>
        <v>86074919</v>
      </c>
      <c r="O25" s="141">
        <f t="shared" ref="O25:O81" si="2">(+K25/G25)*100</f>
        <v>2.4764018708020865</v>
      </c>
      <c r="P25" s="141">
        <f t="shared" si="0"/>
        <v>2.4764018708020865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7858757</v>
      </c>
      <c r="L26" s="98">
        <f>+CONSOLIDACION!Q26</f>
        <v>7858757</v>
      </c>
      <c r="M26" s="48"/>
      <c r="N26" s="98">
        <f t="shared" si="1"/>
        <v>10812927</v>
      </c>
      <c r="O26" s="142">
        <f t="shared" si="2"/>
        <v>4.1533887608108051</v>
      </c>
      <c r="P26" s="142">
        <f>(+L26/G26)*100</f>
        <v>4.1533887608108051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1713975</v>
      </c>
      <c r="L27" s="98">
        <f>+CONSOLIDACION!Q27</f>
        <v>1713975</v>
      </c>
      <c r="M27" s="48"/>
      <c r="N27" s="60">
        <f t="shared" si="1"/>
        <v>2022462</v>
      </c>
      <c r="O27" s="142">
        <f t="shared" si="2"/>
        <v>4.8052017375907781</v>
      </c>
      <c r="P27" s="142">
        <f t="shared" ref="P27:P33" si="3">(+L27/G27)*100</f>
        <v>4.8052017375907781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1310634</v>
      </c>
      <c r="L28" s="98">
        <f>+CONSOLIDACION!Q28</f>
        <v>1310634</v>
      </c>
      <c r="M28" s="48"/>
      <c r="N28" s="60">
        <f t="shared" si="1"/>
        <v>701034</v>
      </c>
      <c r="O28" s="142">
        <f t="shared" si="2"/>
        <v>18.69573193189829</v>
      </c>
      <c r="P28" s="142">
        <f t="shared" si="3"/>
        <v>18.69573193189829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1540332</v>
      </c>
      <c r="L29" s="98">
        <f>+CONSOLIDACION!Q29</f>
        <v>1540332</v>
      </c>
      <c r="M29" s="48"/>
      <c r="N29" s="60">
        <f t="shared" si="1"/>
        <v>719326</v>
      </c>
      <c r="O29" s="142">
        <f t="shared" si="2"/>
        <v>21.413557365398926</v>
      </c>
      <c r="P29" s="142">
        <f t="shared" si="3"/>
        <v>21.413557365398926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1550931</v>
      </c>
      <c r="L30" s="98">
        <f>+CONSOLIDACION!Q30</f>
        <v>1550931</v>
      </c>
      <c r="M30" s="48"/>
      <c r="N30" s="152">
        <f t="shared" si="1"/>
        <v>15678180</v>
      </c>
      <c r="O30" s="142">
        <f t="shared" si="2"/>
        <v>0.56194296623700435</v>
      </c>
      <c r="P30" s="142">
        <f t="shared" si="3"/>
        <v>0.56194296623700435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13807466</v>
      </c>
      <c r="L31" s="98">
        <f>+CONSOLIDACION!Q31</f>
        <v>13807466</v>
      </c>
      <c r="M31" s="48"/>
      <c r="N31" s="60">
        <f t="shared" si="1"/>
        <v>16331437</v>
      </c>
      <c r="O31" s="142">
        <f t="shared" si="2"/>
        <v>4.8026946774863886</v>
      </c>
      <c r="P31" s="142">
        <f t="shared" si="3"/>
        <v>4.8026946774863886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478321</v>
      </c>
      <c r="L32" s="98">
        <f>+CONSOLIDACION!Q32</f>
        <v>478321</v>
      </c>
      <c r="M32" s="48"/>
      <c r="N32" s="60">
        <f t="shared" si="1"/>
        <v>31353550</v>
      </c>
      <c r="O32" s="142">
        <f t="shared" si="2"/>
        <v>8.3586842599407032E-2</v>
      </c>
      <c r="P32" s="142">
        <f t="shared" si="3"/>
        <v>8.3586842599407032E-2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8764504</v>
      </c>
      <c r="L33" s="98">
        <f>+CONSOLIDACION!Q33</f>
        <v>8764504</v>
      </c>
      <c r="M33" s="48"/>
      <c r="N33" s="60">
        <f t="shared" si="1"/>
        <v>8456003</v>
      </c>
      <c r="O33" s="142">
        <f t="shared" si="2"/>
        <v>7.2861005083043091</v>
      </c>
      <c r="P33" s="142">
        <f t="shared" si="3"/>
        <v>7.2861005083043091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15000000</v>
      </c>
      <c r="H37" s="130"/>
      <c r="I37" s="19"/>
      <c r="J37" s="93">
        <f>+CONSOLIDACION!O38</f>
        <v>15000000</v>
      </c>
      <c r="K37" s="93">
        <f>+CONSOLIDACION!P38</f>
        <v>3400677</v>
      </c>
      <c r="L37" s="93">
        <f>+CONSOLIDACION!Q38</f>
        <v>3400677</v>
      </c>
      <c r="M37" s="48"/>
      <c r="N37" s="93">
        <f t="shared" si="1"/>
        <v>0</v>
      </c>
      <c r="O37" s="141">
        <f t="shared" si="2"/>
        <v>22.67118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3400677</v>
      </c>
      <c r="L38" s="98">
        <f>+CONSOLIDACION!Q39</f>
        <v>3400677</v>
      </c>
      <c r="M38" s="48"/>
      <c r="N38" s="98">
        <f t="shared" si="1"/>
        <v>0</v>
      </c>
      <c r="O38" s="142">
        <f t="shared" si="2"/>
        <v>22.67118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0</v>
      </c>
      <c r="H39" s="130"/>
      <c r="I39" s="19"/>
      <c r="J39" s="98">
        <f>+CONSOLIDACION!O40</f>
        <v>0</v>
      </c>
      <c r="K39" s="98">
        <f>+CONSOLIDACION!P40</f>
        <v>0</v>
      </c>
      <c r="L39" s="98">
        <f>+CONSOLIDACION!Q40</f>
        <v>0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280371267</v>
      </c>
      <c r="K41" s="93">
        <f>+K42</f>
        <v>279907600</v>
      </c>
      <c r="L41" s="93">
        <f>+L42</f>
        <v>13131000</v>
      </c>
      <c r="M41" s="48"/>
      <c r="N41" s="93">
        <f t="shared" si="1"/>
        <v>102184851</v>
      </c>
      <c r="O41" s="141">
        <f t="shared" si="2"/>
        <v>73.167722807141203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280371267</v>
      </c>
      <c r="K42" s="96">
        <f>+CONSOLIDACION!P43</f>
        <v>279907600</v>
      </c>
      <c r="L42" s="96">
        <f>+CONSOLIDACION!Q43</f>
        <v>13131000</v>
      </c>
      <c r="M42" s="49"/>
      <c r="N42" s="98">
        <f t="shared" si="1"/>
        <v>102184851</v>
      </c>
      <c r="O42" s="142">
        <f t="shared" si="2"/>
        <v>73.167722807141203</v>
      </c>
      <c r="P42" s="142">
        <f t="shared" ref="P42" si="4">(+L42/G42)*100</f>
        <v>3.4324375907641347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116769896</v>
      </c>
      <c r="K44" s="93">
        <f>+CONSOLIDACION!P45</f>
        <v>116769896</v>
      </c>
      <c r="L44" s="93">
        <f>+CONSOLIDACION!Q45</f>
        <v>116769896</v>
      </c>
      <c r="M44" s="48"/>
      <c r="N44" s="93">
        <f t="shared" si="1"/>
        <v>2547390621</v>
      </c>
      <c r="O44" s="141">
        <f t="shared" si="2"/>
        <v>4.382990261093191</v>
      </c>
      <c r="P44" s="142">
        <f t="shared" ref="P44:P85" si="5">(+L44/G44)*100</f>
        <v>4.382990261093191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24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51617849</v>
      </c>
      <c r="K46" s="95">
        <f>+CONSOLIDACION!P47</f>
        <v>51617849</v>
      </c>
      <c r="L46" s="95">
        <f>+CONSOLIDACION!Q47</f>
        <v>51617849</v>
      </c>
      <c r="M46" s="50"/>
      <c r="N46" s="95">
        <f t="shared" si="1"/>
        <v>567267683</v>
      </c>
      <c r="O46" s="141">
        <f t="shared" si="2"/>
        <v>8.3404517202383079</v>
      </c>
      <c r="P46" s="142">
        <f t="shared" si="5"/>
        <v>8.3404517202383079</v>
      </c>
      <c r="Q46" s="48"/>
      <c r="R46" s="48"/>
    </row>
    <row r="47" spans="1:18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51672343</v>
      </c>
      <c r="K47" s="95">
        <f>+CONSOLIDACION!P48</f>
        <v>51672343</v>
      </c>
      <c r="L47" s="95">
        <f>+CONSOLIDACION!Q48</f>
        <v>51672343</v>
      </c>
      <c r="M47" s="49"/>
      <c r="N47" s="60">
        <f t="shared" si="1"/>
        <v>627937114</v>
      </c>
      <c r="O47" s="142">
        <f t="shared" si="2"/>
        <v>7.6032407241796216</v>
      </c>
      <c r="P47" s="142">
        <f t="shared" ref="P47" si="6">(+L47/G17)*100</f>
        <v>0.8766392072030843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8086718</v>
      </c>
      <c r="K48" s="95">
        <f>+CONSOLIDACION!P49</f>
        <v>8086718</v>
      </c>
      <c r="L48" s="95">
        <f>+CONSOLIDACION!Q49</f>
        <v>8086718</v>
      </c>
      <c r="M48" s="49"/>
      <c r="N48" s="60">
        <f t="shared" si="1"/>
        <v>114633260</v>
      </c>
      <c r="O48" s="142">
        <f t="shared" si="2"/>
        <v>6.5895693038667265</v>
      </c>
      <c r="P48" s="142">
        <f t="shared" si="5"/>
        <v>6.5895693038667265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5392986</v>
      </c>
      <c r="K49" s="95">
        <f>+CONSOLIDACION!P50</f>
        <v>5392986</v>
      </c>
      <c r="L49" s="95">
        <f>+CONSOLIDACION!Q50</f>
        <v>5392986</v>
      </c>
      <c r="M49" s="48"/>
      <c r="N49" s="60">
        <f t="shared" si="1"/>
        <v>76420333</v>
      </c>
      <c r="O49" s="142">
        <f t="shared" si="2"/>
        <v>6.5918191144402787</v>
      </c>
      <c r="P49" s="142">
        <f t="shared" si="5"/>
        <v>6.5918191144402787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1052939902</v>
      </c>
      <c r="K51" s="56">
        <f>+CONSOLIDACION!P52</f>
        <v>661838357</v>
      </c>
      <c r="L51" s="56">
        <f>+CONSOLIDACION!Q52</f>
        <v>122539691</v>
      </c>
      <c r="M51" s="48"/>
      <c r="N51" s="56">
        <f>+G51-J51</f>
        <v>1534350509</v>
      </c>
      <c r="O51" s="141">
        <f t="shared" si="2"/>
        <v>25.580366014814558</v>
      </c>
      <c r="P51" s="142">
        <f t="shared" si="5"/>
        <v>4.7362171049301658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66950000</v>
      </c>
      <c r="H53" s="129"/>
      <c r="I53" s="17"/>
      <c r="J53" s="56">
        <f>+CONSOLIDACION!O54</f>
        <v>0</v>
      </c>
      <c r="K53" s="56">
        <f>+CONSOLIDACION!P54</f>
        <v>0</v>
      </c>
      <c r="L53" s="56">
        <f>+CONSOLIDACION!Q54</f>
        <v>0</v>
      </c>
      <c r="M53" s="48"/>
      <c r="N53" s="56">
        <f t="shared" si="1"/>
        <v>66950000</v>
      </c>
      <c r="O53" s="141">
        <f t="shared" si="2"/>
        <v>0</v>
      </c>
      <c r="P53" s="142">
        <f t="shared" si="5"/>
        <v>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66950000</v>
      </c>
      <c r="H54" s="129"/>
      <c r="I54" s="17"/>
      <c r="J54" s="98">
        <f>+CONSOLIDACION!O55</f>
        <v>0</v>
      </c>
      <c r="K54" s="98">
        <f>+CONSOLIDACION!P55</f>
        <v>0</v>
      </c>
      <c r="L54" s="98">
        <f>+CONSOLIDACION!Q55</f>
        <v>0</v>
      </c>
      <c r="M54" s="53"/>
      <c r="N54" s="269">
        <f t="shared" si="1"/>
        <v>66950000</v>
      </c>
      <c r="O54" s="142">
        <f t="shared" si="2"/>
        <v>0</v>
      </c>
      <c r="P54" s="142">
        <f t="shared" si="5"/>
        <v>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2520340411</v>
      </c>
      <c r="H56" s="130"/>
      <c r="I56" s="21"/>
      <c r="J56" s="36">
        <f>+CONSOLIDACION!O57</f>
        <v>1052939902</v>
      </c>
      <c r="K56" s="36">
        <f>+CONSOLIDACION!P57</f>
        <v>661838357</v>
      </c>
      <c r="L56" s="36">
        <f>+CONSOLIDACION!Q57</f>
        <v>122539691</v>
      </c>
      <c r="M56" s="48"/>
      <c r="N56" s="36">
        <f>+G56-J56</f>
        <v>1467400509</v>
      </c>
      <c r="O56" s="141">
        <f t="shared" si="2"/>
        <v>26.259879582591829</v>
      </c>
      <c r="P56" s="141">
        <f t="shared" si="5"/>
        <v>4.8620293697302461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OTRAS COMPRAS DE EQUIPO</v>
      </c>
      <c r="G58" s="273">
        <f>+CONSOLIDACION!M59</f>
        <v>0</v>
      </c>
      <c r="H58" s="129"/>
      <c r="I58" s="17"/>
      <c r="J58" s="273">
        <f>+CONSOLIDACION!O59</f>
        <v>0</v>
      </c>
      <c r="K58" s="273">
        <f>+CONSOLIDACION!P59</f>
        <v>0</v>
      </c>
      <c r="L58" s="273">
        <f>+CONSOLIDACION!Q59</f>
        <v>0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186814475</v>
      </c>
      <c r="H59" s="132"/>
      <c r="I59" s="19"/>
      <c r="J59" s="60">
        <f>+CONSOLIDACION!O60</f>
        <v>0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186814475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139000000</v>
      </c>
      <c r="H60" s="132"/>
      <c r="I60" s="19"/>
      <c r="J60" s="60">
        <f>+CONSOLIDACION!O61</f>
        <v>9703745</v>
      </c>
      <c r="K60" s="60">
        <f>+CONSOLIDACION!P61</f>
        <v>9703745</v>
      </c>
      <c r="L60" s="60">
        <f>+CONSOLIDACION!Q61</f>
        <v>300000</v>
      </c>
      <c r="M60" s="49"/>
      <c r="N60" s="152">
        <f t="shared" si="1"/>
        <v>129296255</v>
      </c>
      <c r="O60" s="142">
        <f t="shared" si="2"/>
        <v>6.9811115107913668</v>
      </c>
      <c r="P60" s="142">
        <f t="shared" si="5"/>
        <v>0.21582733812949639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1118640411</v>
      </c>
      <c r="H61" s="132"/>
      <c r="I61" s="19"/>
      <c r="J61" s="60">
        <f>+CONSOLIDACION!O62</f>
        <v>557928916</v>
      </c>
      <c r="K61" s="60">
        <f>+CONSOLIDACION!P62</f>
        <v>383353060</v>
      </c>
      <c r="L61" s="60">
        <f>+CONSOLIDACION!Q62</f>
        <v>53930899</v>
      </c>
      <c r="M61" s="49"/>
      <c r="N61" s="60">
        <f t="shared" si="1"/>
        <v>560711495</v>
      </c>
      <c r="O61" s="142">
        <f t="shared" si="2"/>
        <v>34.269552237729769</v>
      </c>
      <c r="P61" s="142">
        <f t="shared" si="5"/>
        <v>4.8211112766602886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124685525</v>
      </c>
      <c r="H62" s="132"/>
      <c r="I62" s="19"/>
      <c r="J62" s="60">
        <f>+CONSOLIDACION!O63</f>
        <v>94379646</v>
      </c>
      <c r="K62" s="60">
        <f>+CONSOLIDACION!P63</f>
        <v>18900000</v>
      </c>
      <c r="L62" s="60">
        <f>+CONSOLIDACION!Q63</f>
        <v>500000</v>
      </c>
      <c r="M62" s="49"/>
      <c r="N62" s="60">
        <f t="shared" si="1"/>
        <v>30305879</v>
      </c>
      <c r="O62" s="142">
        <f t="shared" si="2"/>
        <v>15.158134835619453</v>
      </c>
      <c r="P62" s="142">
        <f t="shared" si="5"/>
        <v>0.40100885808517062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15000000</v>
      </c>
      <c r="H63" s="132"/>
      <c r="I63" s="19"/>
      <c r="J63" s="60">
        <f>+CONSOLIDACION!O64</f>
        <v>15000000</v>
      </c>
      <c r="K63" s="60">
        <f>+CONSOLIDACION!P64</f>
        <v>15000000</v>
      </c>
      <c r="L63" s="60">
        <f>+CONSOLIDACION!Q64</f>
        <v>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0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188700000</v>
      </c>
      <c r="H64" s="132"/>
      <c r="I64" s="19"/>
      <c r="J64" s="60">
        <f>+CONSOLIDACION!O65</f>
        <v>161000000</v>
      </c>
      <c r="K64" s="60">
        <f>+CONSOLIDACION!P65</f>
        <v>27736767</v>
      </c>
      <c r="L64" s="60">
        <f>+CONSOLIDACION!Q65</f>
        <v>27736767</v>
      </c>
      <c r="M64" s="49"/>
      <c r="N64" s="60">
        <f t="shared" si="1"/>
        <v>27700000</v>
      </c>
      <c r="O64" s="142">
        <f t="shared" si="2"/>
        <v>14.698869634340223</v>
      </c>
      <c r="P64" s="142">
        <f t="shared" si="5"/>
        <v>14.698869634340223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189472025</v>
      </c>
      <c r="K66" s="60">
        <f>+CONSOLIDACION!P67</f>
        <v>189472025</v>
      </c>
      <c r="L66" s="60">
        <f>+CONSOLIDACION!Q67</f>
        <v>39472025</v>
      </c>
      <c r="M66" s="49"/>
      <c r="N66" s="60">
        <f t="shared" si="1"/>
        <v>310527975</v>
      </c>
      <c r="O66" s="142">
        <f t="shared" si="2"/>
        <v>37.894404999999999</v>
      </c>
      <c r="P66" s="142">
        <f t="shared" si="5"/>
        <v>7.8944049999999999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18611120</v>
      </c>
      <c r="K67" s="60">
        <f>+CONSOLIDACION!P68</f>
        <v>12000000</v>
      </c>
      <c r="L67" s="60">
        <f>+CONSOLIDACION!Q68</f>
        <v>0</v>
      </c>
      <c r="M67" s="50"/>
      <c r="N67" s="60">
        <f t="shared" si="1"/>
        <v>388880</v>
      </c>
      <c r="O67" s="142">
        <f t="shared" si="2"/>
        <v>63.157894736842103</v>
      </c>
      <c r="P67" s="142">
        <f t="shared" si="5"/>
        <v>0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6244450</v>
      </c>
      <c r="K68" s="60">
        <f>+CONSOLIDACION!P69</f>
        <v>5072760</v>
      </c>
      <c r="L68" s="60">
        <f>+CONSOLIDACION!Q69</f>
        <v>0</v>
      </c>
      <c r="M68" s="49"/>
      <c r="N68" s="152">
        <f t="shared" si="1"/>
        <v>200755550</v>
      </c>
      <c r="O68" s="142">
        <f t="shared" si="2"/>
        <v>2.450608695652174</v>
      </c>
      <c r="P68" s="142">
        <f t="shared" si="5"/>
        <v>0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300000</v>
      </c>
      <c r="K69" s="60">
        <f>+CONSOLIDACION!P70</f>
        <v>300000</v>
      </c>
      <c r="L69" s="60">
        <f>+CONSOLIDACION!Q70</f>
        <v>300000</v>
      </c>
      <c r="M69" s="48"/>
      <c r="N69" s="60">
        <f t="shared" si="1"/>
        <v>2700000</v>
      </c>
      <c r="O69" s="142">
        <f t="shared" si="2"/>
        <v>10</v>
      </c>
      <c r="P69" s="142">
        <f t="shared" si="5"/>
        <v>10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300000</v>
      </c>
      <c r="K70" s="60">
        <f>+CONSOLIDACION!P71</f>
        <v>300000</v>
      </c>
      <c r="L70" s="60">
        <f>+CONSOLIDACION!Q71</f>
        <v>300000</v>
      </c>
      <c r="M70" s="48"/>
      <c r="N70" s="60">
        <f t="shared" si="1"/>
        <v>3200000</v>
      </c>
      <c r="O70" s="142">
        <f t="shared" si="2"/>
        <v>8.5714285714285712</v>
      </c>
      <c r="P70" s="142">
        <f t="shared" si="5"/>
        <v>8.5714285714285712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0</v>
      </c>
      <c r="K72" s="183">
        <f>+CONSOLIDACION!P73</f>
        <v>0</v>
      </c>
      <c r="L72" s="183">
        <f>+CONSOLIDACION!Q73</f>
        <v>0</v>
      </c>
      <c r="M72" s="49"/>
      <c r="N72" s="183">
        <f t="shared" si="1"/>
        <v>1091882901</v>
      </c>
      <c r="O72" s="141">
        <f>(+K72/G72)*100</f>
        <v>0</v>
      </c>
      <c r="P72" s="142">
        <f t="shared" si="5"/>
        <v>0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0</v>
      </c>
      <c r="K75" s="262">
        <f>+CONSOLIDACION!P76</f>
        <v>0</v>
      </c>
      <c r="L75" s="262">
        <f>+CONSOLIDACION!Q76</f>
        <v>0</v>
      </c>
      <c r="M75" s="134"/>
      <c r="N75" s="184">
        <f t="shared" si="1"/>
        <v>215270000</v>
      </c>
      <c r="O75" s="142">
        <f t="shared" si="2"/>
        <v>0</v>
      </c>
      <c r="P75" s="142">
        <f t="shared" si="5"/>
        <v>0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5.5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21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17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9202174430</v>
      </c>
      <c r="K79" s="36">
        <f>SUM(K80:K85)</f>
        <v>8887914625</v>
      </c>
      <c r="L79" s="36">
        <f>SUM(L80:L85)</f>
        <v>120048700</v>
      </c>
      <c r="M79" s="134"/>
      <c r="N79" s="36">
        <f>SUM(N80:N85)</f>
        <v>1926625607</v>
      </c>
      <c r="O79" s="141">
        <f>(+K79/G79)*100</f>
        <v>79.864087731384231</v>
      </c>
      <c r="P79" s="141">
        <f t="shared" si="5"/>
        <v>1.0787209726194491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3609563928</v>
      </c>
      <c r="K80" s="152">
        <f>+'REC20'!P78</f>
        <v>3479451969</v>
      </c>
      <c r="L80" s="152">
        <f>+'REC20'!Q78</f>
        <v>34716000</v>
      </c>
      <c r="M80" s="135"/>
      <c r="N80" s="98">
        <f t="shared" ref="N80:N84" si="8">+G80-J80</f>
        <v>2391685</v>
      </c>
      <c r="O80" s="142">
        <f t="shared" si="2"/>
        <v>96.33152623683695</v>
      </c>
      <c r="P80" s="142">
        <f t="shared" si="5"/>
        <v>0.96114137934175115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1222435335</v>
      </c>
      <c r="K81" s="152">
        <f>+'REC20'!P79</f>
        <v>1209579567</v>
      </c>
      <c r="L81" s="152">
        <f>+'REC20'!Q79</f>
        <v>6788000</v>
      </c>
      <c r="M81" s="134"/>
      <c r="N81" s="98">
        <f t="shared" si="8"/>
        <v>8140522</v>
      </c>
      <c r="O81" s="142">
        <f t="shared" si="2"/>
        <v>98.293783363246988</v>
      </c>
      <c r="P81" s="142">
        <f t="shared" si="5"/>
        <v>0.55161166712211873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1014188000</v>
      </c>
      <c r="K82" s="152">
        <f>+'REC20'!P80</f>
        <v>1013818000</v>
      </c>
      <c r="L82" s="152">
        <f>+'REC20'!Q80</f>
        <v>4228000</v>
      </c>
      <c r="M82" s="272"/>
      <c r="N82" s="98">
        <f t="shared" si="8"/>
        <v>2273810</v>
      </c>
      <c r="O82" s="142">
        <f>(+K82/G82)*100</f>
        <v>99.739900705172573</v>
      </c>
      <c r="P82" s="142">
        <f t="shared" si="5"/>
        <v>0.41595266623937399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33608248</v>
      </c>
      <c r="K83" s="152">
        <f>+'REC20'!P81</f>
        <v>33608248</v>
      </c>
      <c r="L83" s="152">
        <f>+'REC20'!Q81</f>
        <v>0</v>
      </c>
      <c r="M83" s="272"/>
      <c r="N83" s="98">
        <f t="shared" si="8"/>
        <v>117183752</v>
      </c>
      <c r="O83" s="142">
        <f>(+K83/G83)*100</f>
        <v>22.287818982439386</v>
      </c>
      <c r="P83" s="142">
        <f t="shared" si="5"/>
        <v>0</v>
      </c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1847374124</v>
      </c>
      <c r="K84" s="152">
        <f>+'REC20'!P82</f>
        <v>1745366458</v>
      </c>
      <c r="L84" s="152">
        <f>+'REC20'!Q82</f>
        <v>41879500</v>
      </c>
      <c r="M84" s="272"/>
      <c r="N84" s="98">
        <f t="shared" si="8"/>
        <v>79185876</v>
      </c>
      <c r="O84" s="142">
        <f>(+K84/G84)*100</f>
        <v>90.594970205962952</v>
      </c>
      <c r="P84" s="142">
        <f t="shared" si="5"/>
        <v>2.1737968192010628</v>
      </c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1475004795</v>
      </c>
      <c r="K85" s="152">
        <f>+'REC20'!P83</f>
        <v>1406090383</v>
      </c>
      <c r="L85" s="298">
        <f>+'REC20'!Q83</f>
        <v>32437200</v>
      </c>
      <c r="M85" s="272"/>
      <c r="N85" s="299">
        <f>+G85-J85</f>
        <v>1717449962</v>
      </c>
      <c r="O85" s="300">
        <f>(+K85/G85)*100</f>
        <v>44.044175721422761</v>
      </c>
      <c r="P85" s="300">
        <f t="shared" si="5"/>
        <v>1.0160582520042272</v>
      </c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2018-04-03T19:55:01Z</dcterms:modified>
</cp:coreProperties>
</file>