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8\EJECUCION PRESUPUESTAL\GASTOS\"/>
    </mc:Choice>
  </mc:AlternateContent>
  <bookViews>
    <workbookView xWindow="0" yWindow="0" windowWidth="2400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G19" i="5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45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I62" i="4"/>
  <c r="K62" i="4"/>
  <c r="L62" i="4"/>
  <c r="I63" i="4"/>
  <c r="K63" i="4"/>
  <c r="L63" i="4"/>
  <c r="I64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O24" i="6" l="1"/>
  <c r="I12" i="7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I10" i="7"/>
  <c r="M71" i="6"/>
  <c r="T39" i="4"/>
  <c r="U65" i="4"/>
  <c r="P57" i="4"/>
  <c r="U57" i="4" s="1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38" i="4" l="1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J7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<sst xmlns="http://schemas.openxmlformats.org/spreadsheetml/2006/main" count="326" uniqueCount="107">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</sst>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9" fillId="3" borderId="2" xfId="2" applyNumberFormat="1" applyFont="1" applyFill="1" applyBorder="1" applyAlignment="1">
      <alignment horizontal="right" wrapText="1"/>
    </xf>
    <xf numFmtId="3" fontId="7" fillId="2" borderId="2" xfId="1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D37" zoomScaleNormal="100" workbookViewId="0">
      <selection activeCell="P76" sqref="P76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2181962384</v>
      </c>
      <c r="J8" s="200">
        <f>+J10+J76</f>
        <v>2181962384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10549819394</v>
      </c>
      <c r="P8" s="200">
        <f>+P10+P76</f>
        <v>9266324682</v>
      </c>
      <c r="Q8" s="200">
        <f>+Q10+Q76</f>
        <v>2958708216</v>
      </c>
      <c r="R8" s="200">
        <f>+R10+R76</f>
        <v>2958708216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2181962384</v>
      </c>
      <c r="J10" s="200">
        <f>+J12+J50+J71</f>
        <v>2181962384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1173412153</v>
      </c>
      <c r="P10" s="202">
        <f>+P12+P50+P71</f>
        <v>250715189</v>
      </c>
      <c r="Q10" s="202">
        <f>+Q12+Q50+Q71</f>
        <v>196099452</v>
      </c>
      <c r="R10" s="202">
        <f>+R12+R50+R71</f>
        <v>196099452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95277363</v>
      </c>
      <c r="Q12" s="202">
        <f>+Q14+Q40+Q43</f>
        <v>95277363</v>
      </c>
      <c r="R12" s="202">
        <f>+R14+R40+R43</f>
        <v>95277363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95277363</v>
      </c>
      <c r="Q14" s="202">
        <f>+Q16+Q20+Q24+Q36</f>
        <v>95277363</v>
      </c>
      <c r="R14" s="202">
        <f>+R16+R20+R24+R36</f>
        <v>95277363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85123245</v>
      </c>
      <c r="Q20" s="202">
        <f>SUM(Q21:Q22)</f>
        <v>85123245</v>
      </c>
      <c r="R20" s="202">
        <f>SUM(R21:R22)</f>
        <v>85123245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85123245</v>
      </c>
      <c r="Q22" s="208">
        <v>85123245</v>
      </c>
      <c r="R22" s="208">
        <v>85123245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10154118</v>
      </c>
      <c r="Q24" s="202">
        <f>SUM(Q25:Q32)</f>
        <v>10154118</v>
      </c>
      <c r="R24" s="202">
        <f>SUM(R25:R32)</f>
        <v>10154118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8">
        <v>6070746</v>
      </c>
      <c r="Q25" s="208">
        <v>6070746</v>
      </c>
      <c r="R25" s="208">
        <v>6070746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8">
        <v>1456783</v>
      </c>
      <c r="Q26" s="208">
        <v>1456783</v>
      </c>
      <c r="R26" s="208">
        <v>1456783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8"/>
      <c r="Q27" s="208"/>
      <c r="R27" s="208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8"/>
      <c r="Q28" s="208"/>
      <c r="R28" s="208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8">
        <v>1877960</v>
      </c>
      <c r="Q29" s="208">
        <v>1877960</v>
      </c>
      <c r="R29" s="208">
        <v>1877960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8">
        <v>748629</v>
      </c>
      <c r="Q30" s="208">
        <v>748629</v>
      </c>
      <c r="R30" s="208">
        <v>748629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8"/>
      <c r="Q31" s="208"/>
      <c r="R31" s="208"/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8"/>
      <c r="Q32" s="208"/>
      <c r="R32" s="208"/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8"/>
      <c r="P33" s="208"/>
      <c r="Q33" s="208"/>
      <c r="R33" s="208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6948559</v>
      </c>
      <c r="J50" s="203">
        <f>+J52+J55</f>
        <v>6948559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159209559</v>
      </c>
      <c r="P50" s="202">
        <f>+P52+P55</f>
        <v>155116826</v>
      </c>
      <c r="Q50" s="202">
        <f>+Q52+Q55</f>
        <v>100501089</v>
      </c>
      <c r="R50" s="202">
        <f>+R52+R55</f>
        <v>100501089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 t="shared" ref="M53" si="2"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6948559</v>
      </c>
      <c r="J55" s="203">
        <f>SUM(J56:J69)</f>
        <v>3060559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88371559</v>
      </c>
      <c r="P55" s="202">
        <f>SUM(P56:P69)</f>
        <v>84278826</v>
      </c>
      <c r="Q55" s="202">
        <f>SUM(Q56:Q69)</f>
        <v>29663089</v>
      </c>
      <c r="R55" s="202">
        <f>SUM(R56:R69)</f>
        <v>29663089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3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/>
      <c r="K57" s="204"/>
      <c r="L57" s="204"/>
      <c r="M57" s="206">
        <f t="shared" si="3"/>
        <v>179865916</v>
      </c>
      <c r="N57" s="204"/>
      <c r="O57" s="208"/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/>
      <c r="K58" s="204"/>
      <c r="L58" s="204"/>
      <c r="M58" s="206">
        <f t="shared" si="3"/>
        <v>0</v>
      </c>
      <c r="N58" s="204"/>
      <c r="O58" s="206"/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/>
      <c r="J59" s="209"/>
      <c r="K59" s="204"/>
      <c r="L59" s="204"/>
      <c r="M59" s="206">
        <f t="shared" si="3"/>
        <v>523390411</v>
      </c>
      <c r="N59" s="204"/>
      <c r="O59" s="206">
        <v>69311000</v>
      </c>
      <c r="P59" s="206">
        <v>69218267</v>
      </c>
      <c r="Q59" s="208">
        <v>25080000</v>
      </c>
      <c r="R59" s="208">
        <v>25080000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3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3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3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3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3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3"/>
        <v>16000000</v>
      </c>
      <c r="N65" s="204"/>
      <c r="O65" s="208">
        <v>16000000</v>
      </c>
      <c r="P65" s="208">
        <v>12000000</v>
      </c>
      <c r="Q65" s="208">
        <v>1522530</v>
      </c>
      <c r="R65" s="208">
        <v>1522530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3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3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3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3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321000</v>
      </c>
      <c r="P71" s="210">
        <f>+P72+P73</f>
        <v>321000</v>
      </c>
      <c r="Q71" s="210">
        <f>+Q72+Q73</f>
        <v>321000</v>
      </c>
      <c r="R71" s="210">
        <f>+R72+R73</f>
        <v>321000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321000</v>
      </c>
      <c r="P73" s="208">
        <v>321000</v>
      </c>
      <c r="Q73" s="208">
        <v>321000</v>
      </c>
      <c r="R73" s="208">
        <v>321000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9376407241</v>
      </c>
      <c r="P76" s="202">
        <f t="shared" ref="P76:R76" si="4">SUM(P78:P84)</f>
        <v>9015609493</v>
      </c>
      <c r="Q76" s="202">
        <f t="shared" si="4"/>
        <v>2762608764</v>
      </c>
      <c r="R76" s="202">
        <f t="shared" si="4"/>
        <v>2762608764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96">
        <v>3609563928</v>
      </c>
      <c r="P78" s="96">
        <v>3479451969</v>
      </c>
      <c r="Q78" s="96">
        <v>1140338000</v>
      </c>
      <c r="R78" s="96">
        <v>1140338000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96">
        <v>1222435335</v>
      </c>
      <c r="P79" s="96">
        <v>1209579567</v>
      </c>
      <c r="Q79" s="96">
        <v>302822000</v>
      </c>
      <c r="R79" s="96">
        <v>302822000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96">
        <v>1014188000</v>
      </c>
      <c r="P80" s="96">
        <v>1013818000</v>
      </c>
      <c r="Q80" s="96">
        <v>255246000</v>
      </c>
      <c r="R80" s="96">
        <v>255246000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96">
        <v>70739453</v>
      </c>
      <c r="P81" s="96">
        <v>39992598</v>
      </c>
      <c r="Q81" s="96">
        <v>11338978</v>
      </c>
      <c r="R81" s="96">
        <v>11338978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96">
        <v>1847374124</v>
      </c>
      <c r="P82" s="96">
        <v>1818366458</v>
      </c>
      <c r="Q82" s="96">
        <v>273411843</v>
      </c>
      <c r="R82" s="96">
        <v>273411843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96">
        <v>1612106401</v>
      </c>
      <c r="P83" s="96">
        <v>1454400901</v>
      </c>
      <c r="Q83" s="96">
        <v>779451943</v>
      </c>
      <c r="R83" s="96">
        <v>779451943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C43" zoomScaleNormal="100" workbookViewId="0">
      <selection activeCell="K59" sqref="K59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MAYO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2559129541</v>
      </c>
      <c r="J8" s="229">
        <f>+J10+J48</f>
        <v>2567268219</v>
      </c>
      <c r="K8" s="229">
        <f>+K10+K48</f>
        <v>0</v>
      </c>
      <c r="L8" s="229">
        <f>+L10+L48</f>
        <v>0</v>
      </c>
      <c r="M8" s="229">
        <f>+G8+I8-J8</f>
        <v>11120661359</v>
      </c>
      <c r="N8" s="202"/>
      <c r="O8" s="202">
        <f>+O10+O48</f>
        <v>8925035226</v>
      </c>
      <c r="P8" s="202">
        <f>+P10+P48</f>
        <v>3752379075</v>
      </c>
      <c r="Q8" s="202">
        <f>+Q10+Q48</f>
        <v>3074320315</v>
      </c>
      <c r="R8" s="202">
        <f>+R10+R48</f>
        <v>3074320315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2546129541</v>
      </c>
      <c r="J10" s="232">
        <f>+J12+J39+J42</f>
        <v>2554268219</v>
      </c>
      <c r="K10" s="232">
        <f>+K12+K39+K42</f>
        <v>0</v>
      </c>
      <c r="L10" s="232">
        <f>+L12+L39+L42</f>
        <v>0</v>
      </c>
      <c r="M10" s="229">
        <f>+G10+I10-J10</f>
        <v>9326525834</v>
      </c>
      <c r="N10" s="205"/>
      <c r="O10" s="204">
        <f>+O12+O39+O42</f>
        <v>7819851362</v>
      </c>
      <c r="P10" s="204">
        <f>+P12+P39+P42</f>
        <v>2874875984</v>
      </c>
      <c r="Q10" s="204">
        <f>+Q12+Q39+Q42</f>
        <v>2686663384</v>
      </c>
      <c r="R10" s="204">
        <f>+R12+R39+R42</f>
        <v>2686663384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2546129541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7440941430</v>
      </c>
      <c r="N12" s="204"/>
      <c r="O12" s="204">
        <f>+O14+O19+O23++O35</f>
        <v>6968423825</v>
      </c>
      <c r="P12" s="204">
        <f>+P14+P19+P23++P35</f>
        <v>2023912114</v>
      </c>
      <c r="Q12" s="204">
        <f>+Q14+Q19+Q23++Q35</f>
        <v>2023912114</v>
      </c>
      <c r="R12" s="204">
        <f>+R14+R19+R23++R35</f>
        <v>2023912114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0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6119609913</v>
      </c>
      <c r="N14" s="204"/>
      <c r="O14" s="204">
        <f>SUM(O15:O17)</f>
        <v>5762261875</v>
      </c>
      <c r="P14" s="204">
        <f>SUM(P15:P17)</f>
        <v>1809839933</v>
      </c>
      <c r="Q14" s="204">
        <f t="shared" ref="Q14:R14" si="0">SUM(Q15:Q17)</f>
        <v>1809839933</v>
      </c>
      <c r="R14" s="204">
        <f t="shared" si="0"/>
        <v>1809839933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/>
      <c r="J15" s="206">
        <v>2333999201</v>
      </c>
      <c r="K15" s="206"/>
      <c r="L15" s="206"/>
      <c r="M15" s="233">
        <f>+G15-I15+J15</f>
        <v>5660479573</v>
      </c>
      <c r="N15" s="206"/>
      <c r="O15" s="206">
        <v>5327831535</v>
      </c>
      <c r="P15" s="206">
        <v>1758217655</v>
      </c>
      <c r="Q15" s="206">
        <v>1758217655</v>
      </c>
      <c r="R15" s="206">
        <v>1758217655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4">
        <v>368430340</v>
      </c>
      <c r="P16" s="234">
        <v>50192244</v>
      </c>
      <c r="Q16" s="234">
        <v>50192244</v>
      </c>
      <c r="R16" s="234">
        <v>50192244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4">
        <v>66000000</v>
      </c>
      <c r="P17" s="234">
        <v>1430034</v>
      </c>
      <c r="Q17" s="234">
        <v>1430034</v>
      </c>
      <c r="R17" s="234">
        <v>1430034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106093540</v>
      </c>
      <c r="Q19" s="204">
        <f>SUM(Q20:Q21)</f>
        <v>106093540</v>
      </c>
      <c r="R19" s="204">
        <f>SUM(R20:R21)</f>
        <v>106093540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06">
        <v>408348032</v>
      </c>
      <c r="P21" s="206">
        <v>106093540</v>
      </c>
      <c r="Q21" s="206">
        <v>106093540</v>
      </c>
      <c r="R21" s="206">
        <v>106093540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774675240</v>
      </c>
      <c r="P23" s="204">
        <f>SUM(P24:P31)</f>
        <v>91365834</v>
      </c>
      <c r="Q23" s="204">
        <f>SUM(Q24:Q31)</f>
        <v>91365834</v>
      </c>
      <c r="R23" s="204">
        <f>SUM(R24:R31)</f>
        <v>91365834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06">
        <v>97316342</v>
      </c>
      <c r="P24" s="206">
        <v>27950198</v>
      </c>
      <c r="Q24" s="206">
        <v>27950198</v>
      </c>
      <c r="R24" s="206">
        <v>27950198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06">
        <v>18202150</v>
      </c>
      <c r="P25" s="206">
        <v>3520140</v>
      </c>
      <c r="Q25" s="206">
        <v>3520140</v>
      </c>
      <c r="R25" s="206">
        <v>3520140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06">
        <v>6309304</v>
      </c>
      <c r="P26" s="206">
        <v>3291608</v>
      </c>
      <c r="Q26" s="206">
        <v>3291608</v>
      </c>
      <c r="R26" s="206">
        <v>3291608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06">
        <v>6473930</v>
      </c>
      <c r="P27" s="206">
        <v>3625052</v>
      </c>
      <c r="Q27" s="206">
        <v>3625052</v>
      </c>
      <c r="R27" s="206">
        <v>3625052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06">
        <v>141103613</v>
      </c>
      <c r="P28" s="206">
        <v>696516</v>
      </c>
      <c r="Q28" s="206">
        <v>696516</v>
      </c>
      <c r="R28" s="206">
        <v>696516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06">
        <v>146982931</v>
      </c>
      <c r="P29" s="206">
        <v>39184583</v>
      </c>
      <c r="Q29" s="206">
        <v>39184583</v>
      </c>
      <c r="R29" s="206">
        <v>39184583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06">
        <v>282182949</v>
      </c>
      <c r="P30" s="206">
        <v>1099250</v>
      </c>
      <c r="Q30" s="206">
        <v>1099250</v>
      </c>
      <c r="R30" s="206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06">
        <v>76104021</v>
      </c>
      <c r="P31" s="206">
        <v>11998487</v>
      </c>
      <c r="Q31" s="206">
        <v>11998487</v>
      </c>
      <c r="R31" s="206">
        <v>11998487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 t="shared" ref="M35" si="6">+G35-I35+J35</f>
        <v>23138678</v>
      </c>
      <c r="N35" s="205"/>
      <c r="O35" s="204">
        <f>+O36+O37</f>
        <v>23138678</v>
      </c>
      <c r="P35" s="204">
        <f>+P36+P37</f>
        <v>16612807</v>
      </c>
      <c r="Q35" s="204">
        <f>+Q36+Q37</f>
        <v>16612807</v>
      </c>
      <c r="R35" s="204">
        <f>+R36+R37</f>
        <v>16612807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8474129</v>
      </c>
      <c r="Q36" s="234">
        <v>8474129</v>
      </c>
      <c r="R36" s="234">
        <v>8474129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280371267</v>
      </c>
      <c r="P39" s="204">
        <f t="shared" ref="P39:R39" si="8">+P40</f>
        <v>279907600</v>
      </c>
      <c r="Q39" s="204">
        <f t="shared" si="8"/>
        <v>91695000</v>
      </c>
      <c r="R39" s="204">
        <f t="shared" si="8"/>
        <v>91695000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280371267</v>
      </c>
      <c r="P40" s="234">
        <v>279907600</v>
      </c>
      <c r="Q40" s="234">
        <v>91695000</v>
      </c>
      <c r="R40" s="234">
        <v>91695000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571056270</v>
      </c>
      <c r="P42" s="232">
        <f>SUM(P43:P46)</f>
        <v>571056270</v>
      </c>
      <c r="Q42" s="232">
        <f>SUM(Q43:Q46)</f>
        <v>571056270</v>
      </c>
      <c r="R42" s="232">
        <f>SUM(R43:R46)</f>
        <v>571056270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8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256130919</v>
      </c>
      <c r="P43" s="209">
        <v>256130919</v>
      </c>
      <c r="Q43" s="209">
        <v>256130919</v>
      </c>
      <c r="R43" s="209">
        <v>256130919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241964347</v>
      </c>
      <c r="P44" s="209">
        <v>241964347</v>
      </c>
      <c r="Q44" s="209">
        <v>241964347</v>
      </c>
      <c r="R44" s="209">
        <v>241964347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43772018</v>
      </c>
      <c r="P45" s="209">
        <v>43772018</v>
      </c>
      <c r="Q45" s="209">
        <v>43772018</v>
      </c>
      <c r="R45" s="209">
        <v>43772018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29188986</v>
      </c>
      <c r="P46" s="209">
        <v>29188986</v>
      </c>
      <c r="Q46" s="209">
        <v>29188986</v>
      </c>
      <c r="R46" s="209">
        <v>29188986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13000000</v>
      </c>
      <c r="J48" s="232">
        <f>+J50+J53</f>
        <v>13000000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1105183864</v>
      </c>
      <c r="P48" s="204">
        <f>+P50+P53</f>
        <v>877503091</v>
      </c>
      <c r="Q48" s="204">
        <f>+Q50+Q53</f>
        <v>387656931</v>
      </c>
      <c r="R48" s="204">
        <f>+R50+R53</f>
        <v>387656931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13000000</v>
      </c>
      <c r="J53" s="232">
        <f>SUM(J55:J67)</f>
        <v>13000000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1105183864</v>
      </c>
      <c r="P53" s="235">
        <f>SUM(P55:P69)</f>
        <v>877503091</v>
      </c>
      <c r="Q53" s="235">
        <f>SUM(Q55:Q69)</f>
        <v>387656931</v>
      </c>
      <c r="R53" s="235">
        <f>SUM(R55:R69)</f>
        <v>387656931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112225626</v>
      </c>
      <c r="P57" s="234">
        <v>104481594</v>
      </c>
      <c r="Q57" s="234">
        <v>17069517</v>
      </c>
      <c r="R57" s="234">
        <v>17069517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/>
      <c r="K58" s="204"/>
      <c r="L58" s="204"/>
      <c r="M58" s="233">
        <f t="shared" si="11"/>
        <v>595250000</v>
      </c>
      <c r="N58" s="204"/>
      <c r="O58" s="234">
        <v>488899916</v>
      </c>
      <c r="P58" s="234">
        <v>368636574</v>
      </c>
      <c r="Q58" s="234">
        <v>178587671</v>
      </c>
      <c r="R58" s="234">
        <v>178587671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3000000</v>
      </c>
      <c r="J59" s="209"/>
      <c r="K59" s="204"/>
      <c r="L59" s="204"/>
      <c r="M59" s="233">
        <f>+G59-I59+J59</f>
        <v>124685525</v>
      </c>
      <c r="N59" s="234"/>
      <c r="O59" s="234">
        <v>94949646</v>
      </c>
      <c r="P59" s="234">
        <v>92685100</v>
      </c>
      <c r="Q59" s="234">
        <v>26290845</v>
      </c>
      <c r="R59" s="234">
        <v>26290845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/>
      <c r="K60" s="204"/>
      <c r="L60" s="204"/>
      <c r="M60" s="233">
        <f t="shared" si="11"/>
        <v>15000000</v>
      </c>
      <c r="N60" s="204"/>
      <c r="O60" s="209">
        <v>15000000</v>
      </c>
      <c r="P60" s="209">
        <v>15000000</v>
      </c>
      <c r="Q60" s="209">
        <v>3454600</v>
      </c>
      <c r="R60" s="209">
        <v>3454600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/>
      <c r="J61" s="209"/>
      <c r="K61" s="204"/>
      <c r="L61" s="204"/>
      <c r="M61" s="233">
        <f t="shared" si="11"/>
        <v>188700000</v>
      </c>
      <c r="N61" s="204"/>
      <c r="O61" s="209">
        <v>161000000</v>
      </c>
      <c r="P61" s="209">
        <v>70872357</v>
      </c>
      <c r="Q61" s="209">
        <v>70872357</v>
      </c>
      <c r="R61" s="209">
        <v>70872357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207833806</v>
      </c>
      <c r="P63" s="234">
        <v>207833806</v>
      </c>
      <c r="Q63" s="234">
        <v>77437561</v>
      </c>
      <c r="R63" s="234">
        <v>77437561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2611120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11712850</v>
      </c>
      <c r="P65" s="234">
        <v>7042760</v>
      </c>
      <c r="Q65" s="234">
        <v>2993480</v>
      </c>
      <c r="R65" s="234">
        <v>2993480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434400</v>
      </c>
      <c r="P67" s="234">
        <v>434400</v>
      </c>
      <c r="Q67" s="234">
        <v>434400</v>
      </c>
      <c r="R67" s="234">
        <v>434400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1" workbookViewId="0">
      <selection activeCell="R10" sqref="R10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MAYO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>
        <f>+I8-J8</f>
        <v>-8138678</v>
      </c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4741091925</v>
      </c>
      <c r="J8" s="202">
        <f>+J10+J80</f>
        <v>4749230603</v>
      </c>
      <c r="K8" s="202">
        <f>+K10+K80</f>
        <v>0</v>
      </c>
      <c r="L8" s="202">
        <f>+L10+L80</f>
        <v>0</v>
      </c>
      <c r="M8" s="200">
        <f>+M10+M80</f>
        <v>26459215893</v>
      </c>
      <c r="N8" s="202"/>
      <c r="O8" s="200">
        <f>+O10+O80</f>
        <v>19474854620</v>
      </c>
      <c r="P8" s="200">
        <f>+P10+P80</f>
        <v>13018703757</v>
      </c>
      <c r="Q8" s="200">
        <f>+Q10+Q80</f>
        <v>6033028531</v>
      </c>
      <c r="R8" s="200">
        <f>+R10+R80</f>
        <v>6033028531</v>
      </c>
      <c r="T8" s="38">
        <f>+M8-O8</f>
        <v>6984361273</v>
      </c>
      <c r="U8" s="38">
        <f>+O8-P8</f>
        <v>6456150863</v>
      </c>
      <c r="V8" s="38">
        <f>+P8-Q8</f>
        <v>6985675226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4741091925</v>
      </c>
      <c r="J10" s="92">
        <f>+J12+J52+J73</f>
        <v>4749230603</v>
      </c>
      <c r="K10" s="92">
        <f>+K12+K52+K73</f>
        <v>0</v>
      </c>
      <c r="L10" s="92">
        <f>+L12+L52+L73</f>
        <v>0</v>
      </c>
      <c r="M10" s="171">
        <f>+G10-I10+J10+L10-K10</f>
        <v>15330415856</v>
      </c>
      <c r="N10" s="38"/>
      <c r="O10" s="92">
        <f>+O12+O52+O73</f>
        <v>10098447379</v>
      </c>
      <c r="P10" s="92">
        <f>+P12+P52+P73</f>
        <v>4003094264</v>
      </c>
      <c r="Q10" s="92">
        <f>+Q12+Q52+Q73</f>
        <v>3270419767</v>
      </c>
      <c r="R10" s="92">
        <f>+R12+R52+R73</f>
        <v>3270419767</v>
      </c>
      <c r="T10" s="38">
        <f>+M10-O10</f>
        <v>5231968477</v>
      </c>
      <c r="U10" s="38">
        <f>+O10-P10</f>
        <v>6095353115</v>
      </c>
      <c r="V10" s="38">
        <f>+P10-Q10</f>
        <v>732674497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4721143366</v>
      </c>
      <c r="J12" s="54">
        <f>+J14+J42+J45</f>
        <v>4729282044</v>
      </c>
      <c r="K12" s="34">
        <f>+K14+K42+K45</f>
        <v>0</v>
      </c>
      <c r="L12" s="34">
        <f>+L14+L42+L45</f>
        <v>0</v>
      </c>
      <c r="M12" s="171">
        <f>+G12-I12+J12+L12-K12</f>
        <v>11651242544</v>
      </c>
      <c r="N12" s="93"/>
      <c r="O12" s="36">
        <f>+O14+O42+O45</f>
        <v>8833732956</v>
      </c>
      <c r="P12" s="36">
        <f>+P14+P42+P45</f>
        <v>2970153347</v>
      </c>
      <c r="Q12" s="36">
        <f>+Q14+Q42+Q45</f>
        <v>2781940747</v>
      </c>
      <c r="R12" s="36">
        <f>+R14+R42+R45</f>
        <v>2781940747</v>
      </c>
      <c r="S12" s="37"/>
      <c r="T12" s="38">
        <f>+M12-O12</f>
        <v>2817509588</v>
      </c>
      <c r="U12" s="38">
        <f>+O12-P12</f>
        <v>5863579609</v>
      </c>
      <c r="V12" s="38">
        <f>+P12-Q12</f>
        <v>188212600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4721143366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8604525909</v>
      </c>
      <c r="N14" s="36"/>
      <c r="O14" s="54">
        <f t="shared" si="0"/>
        <v>7982305419</v>
      </c>
      <c r="P14" s="54">
        <f>+P16+P21+P25++P38+P36</f>
        <v>2119189477</v>
      </c>
      <c r="Q14" s="54">
        <f t="shared" si="0"/>
        <v>2119189477</v>
      </c>
      <c r="R14" s="54">
        <f t="shared" si="0"/>
        <v>2119189477</v>
      </c>
      <c r="S14" s="37"/>
      <c r="T14" s="36">
        <f>+M14-O14</f>
        <v>622220490</v>
      </c>
      <c r="U14" s="38">
        <f>+O14-P14</f>
        <v>5863115942</v>
      </c>
      <c r="V14" s="38">
        <f>+P14-Q14</f>
        <v>0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0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6353498579</v>
      </c>
      <c r="N16" s="36"/>
      <c r="O16" s="36">
        <f>SUM(O17:O19)</f>
        <v>5996150541</v>
      </c>
      <c r="P16" s="36">
        <f t="shared" ref="P16:R16" si="1">SUM(P17:P19)</f>
        <v>1809839933</v>
      </c>
      <c r="Q16" s="36">
        <f t="shared" si="1"/>
        <v>1809839933</v>
      </c>
      <c r="R16" s="36">
        <f t="shared" si="1"/>
        <v>1809839933</v>
      </c>
      <c r="S16" s="37"/>
      <c r="T16" s="38">
        <f>+M16-O16</f>
        <v>357348038</v>
      </c>
      <c r="U16" s="38">
        <f>+O16-P16</f>
        <v>4186310608</v>
      </c>
      <c r="V16" s="38">
        <f>+P16-Q16</f>
        <v>0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0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5894368239</v>
      </c>
      <c r="N17" s="95"/>
      <c r="O17" s="181">
        <f>'REC20'!O17+'REC21'!O15</f>
        <v>5561720201</v>
      </c>
      <c r="P17" s="181">
        <f>'REC20'!P17+'REC21'!P15</f>
        <v>1758217655</v>
      </c>
      <c r="Q17" s="181">
        <f>'REC20'!Q17+'REC21'!Q15</f>
        <v>1758217655</v>
      </c>
      <c r="R17" s="181">
        <f>'REC20'!R17+'REC21'!R15</f>
        <v>1758217655</v>
      </c>
      <c r="T17" s="97">
        <f>+M17-O17</f>
        <v>332648038</v>
      </c>
      <c r="U17" s="97">
        <f t="shared" ref="U17:W18" si="2">+O17-P17</f>
        <v>3803502546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368430340</v>
      </c>
      <c r="P18" s="96">
        <f>+'REC20'!P18+'REC21'!P16</f>
        <v>50192244</v>
      </c>
      <c r="Q18" s="96">
        <f>+'REC20'!Q18+'REC21'!Q16</f>
        <v>50192244</v>
      </c>
      <c r="R18" s="96">
        <f>+'REC20'!R18+'REC21'!R16</f>
        <v>50192244</v>
      </c>
      <c r="T18" s="97">
        <f>+M18-O18</f>
        <v>20700000</v>
      </c>
      <c r="U18" s="97">
        <f t="shared" si="2"/>
        <v>318238096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1430034</v>
      </c>
      <c r="Q19" s="181">
        <f>+'REC21'!Q17</f>
        <v>1430034</v>
      </c>
      <c r="R19" s="181">
        <f>+'REC21'!R17</f>
        <v>1430034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191216785</v>
      </c>
      <c r="Q21" s="36">
        <f>SUM(Q22:Q23)</f>
        <v>191216785</v>
      </c>
      <c r="R21" s="36">
        <f>SUM(R22:R23)</f>
        <v>191216785</v>
      </c>
      <c r="S21" s="37"/>
      <c r="T21" s="38">
        <f>+M21-O21</f>
        <v>45372004</v>
      </c>
      <c r="U21" s="38">
        <f>+O21-P21</f>
        <v>362764819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191216785</v>
      </c>
      <c r="Q23" s="96">
        <f>+'REC20'!Q22+'REC21'!Q21</f>
        <v>191216785</v>
      </c>
      <c r="R23" s="96">
        <f>+'REC20'!R22+'REC21'!R21</f>
        <v>191216785</v>
      </c>
      <c r="T23" s="97">
        <f>+M23-O23</f>
        <v>45372004</v>
      </c>
      <c r="U23" s="97">
        <f t="shared" si="4"/>
        <v>362764819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1409034596</v>
      </c>
      <c r="P25" s="36">
        <f>SUM(P26:P33)</f>
        <v>101519952</v>
      </c>
      <c r="Q25" s="36">
        <f>SUM(Q26:Q33)</f>
        <v>101519952</v>
      </c>
      <c r="R25" s="36">
        <f>SUM(R26:R33)</f>
        <v>101519952</v>
      </c>
      <c r="T25" s="38">
        <f>+M25-O25</f>
        <v>86074919</v>
      </c>
      <c r="U25" s="38">
        <f>+O25-P25</f>
        <v>1307514644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+'REC20'!P25+'REC21'!P24</f>
        <v>34020944</v>
      </c>
      <c r="Q26" s="96">
        <f>+'REC20'!Q25+'REC21'!Q24</f>
        <v>34020944</v>
      </c>
      <c r="R26" s="96">
        <f>+'REC20'!R25+'REC21'!R24</f>
        <v>34020944</v>
      </c>
      <c r="T26" s="97">
        <f t="shared" ref="T26:T33" si="6">+M26-O26</f>
        <v>10812927</v>
      </c>
      <c r="U26" s="97">
        <f t="shared" ref="U26:W33" si="7">+O26-P26</f>
        <v>144379262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33646696</v>
      </c>
      <c r="P27" s="96">
        <f>+'REC20'!P26+'REC21'!P25</f>
        <v>4976923</v>
      </c>
      <c r="Q27" s="96">
        <f>+'REC20'!Q26+'REC21'!Q25</f>
        <v>4976923</v>
      </c>
      <c r="R27" s="96">
        <f>+'REC20'!R26+'REC21'!R25</f>
        <v>4976923</v>
      </c>
      <c r="T27" s="97">
        <f t="shared" si="6"/>
        <v>2022462</v>
      </c>
      <c r="U27" s="97">
        <f t="shared" si="7"/>
        <v>28669773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3291608</v>
      </c>
      <c r="Q28" s="96">
        <f>+'REC20'!Q27+'REC21'!Q26</f>
        <v>3291608</v>
      </c>
      <c r="R28" s="96">
        <f>+'REC20'!R27+'REC21'!R26</f>
        <v>3291608</v>
      </c>
      <c r="T28" s="97">
        <f t="shared" si="6"/>
        <v>701034</v>
      </c>
      <c r="U28" s="97">
        <f t="shared" si="7"/>
        <v>3017696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3625052</v>
      </c>
      <c r="Q29" s="96">
        <f>+'REC20'!Q28+'REC21'!Q27</f>
        <v>3625052</v>
      </c>
      <c r="R29" s="96">
        <f>+'REC20'!R28+'REC21'!R27</f>
        <v>3625052</v>
      </c>
      <c r="T29" s="97">
        <f t="shared" si="6"/>
        <v>719326</v>
      </c>
      <c r="U29" s="97">
        <f t="shared" si="7"/>
        <v>2848878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+'REC20'!P29++'REC21'!P28</f>
        <v>2574476</v>
      </c>
      <c r="Q30" s="96">
        <f>+'REC20'!Q29++'REC21'!Q28</f>
        <v>2574476</v>
      </c>
      <c r="R30" s="96">
        <f>+'REC20'!R29++'REC21'!R28</f>
        <v>2574476</v>
      </c>
      <c r="T30" s="97">
        <f t="shared" si="6"/>
        <v>15678180</v>
      </c>
      <c r="U30" s="97">
        <f t="shared" si="7"/>
        <v>257741723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271162708</v>
      </c>
      <c r="P31" s="96">
        <f>+'REC20'!P30+'REC21'!P29</f>
        <v>39933212</v>
      </c>
      <c r="Q31" s="96">
        <f>+'REC20'!Q30+'REC21'!Q29</f>
        <v>39933212</v>
      </c>
      <c r="R31" s="96">
        <f>+'REC20'!R30+'REC21'!R29</f>
        <v>39933212</v>
      </c>
      <c r="T31" s="97">
        <f t="shared" si="6"/>
        <v>16331437</v>
      </c>
      <c r="U31" s="97">
        <f t="shared" si="7"/>
        <v>231229496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1099250</v>
      </c>
      <c r="Q32" s="96">
        <f>+'REC20'!Q31+'REC21'!Q30</f>
        <v>1099250</v>
      </c>
      <c r="R32" s="96">
        <f>+'REC20'!R31+'REC21'!R30</f>
        <v>1099250</v>
      </c>
      <c r="T32" s="97">
        <f t="shared" si="6"/>
        <v>31353550</v>
      </c>
      <c r="U32" s="97">
        <f t="shared" si="7"/>
        <v>539791569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11998487</v>
      </c>
      <c r="Q33" s="96">
        <f>+'REC20'!Q32+'REC21'!Q31</f>
        <v>11998487</v>
      </c>
      <c r="R33" s="96">
        <f>+'REC20'!R32+'REC21'!R31</f>
        <v>11998487</v>
      </c>
      <c r="T33" s="97">
        <f t="shared" si="6"/>
        <v>8456003</v>
      </c>
      <c r="U33" s="97">
        <f t="shared" si="7"/>
        <v>99836247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16612807</v>
      </c>
      <c r="Q38" s="36">
        <f>+Q39+Q40</f>
        <v>16612807</v>
      </c>
      <c r="R38" s="36">
        <f>+R39+R40</f>
        <v>16612807</v>
      </c>
      <c r="T38" s="36">
        <f>+T39+T40</f>
        <v>0</v>
      </c>
      <c r="U38" s="34">
        <f>+O38-P38</f>
        <v>6525871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8474129</v>
      </c>
      <c r="Q39" s="96">
        <f>+'REC20'!Q37+'REC21'!Q36</f>
        <v>8474129</v>
      </c>
      <c r="R39" s="96">
        <f>+'REC20'!R37+'REC21'!R36</f>
        <v>8474129</v>
      </c>
      <c r="T39" s="97">
        <f>+M39-O39</f>
        <v>0</v>
      </c>
      <c r="U39" s="97">
        <f t="shared" ref="U39:W40" si="9">+O39-P39</f>
        <v>6525871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280371267</v>
      </c>
      <c r="P42" s="36">
        <f t="shared" ref="P42:R42" si="11">+P43</f>
        <v>279907600</v>
      </c>
      <c r="Q42" s="36">
        <f t="shared" si="11"/>
        <v>91695000</v>
      </c>
      <c r="R42" s="36">
        <f t="shared" si="11"/>
        <v>91695000</v>
      </c>
      <c r="S42" s="37"/>
      <c r="T42" s="38">
        <f>+M42-O42</f>
        <v>102184851</v>
      </c>
      <c r="U42" s="38">
        <f t="shared" ref="U42:W43" si="12">+O42-P42</f>
        <v>463667</v>
      </c>
      <c r="V42" s="38">
        <f t="shared" si="12"/>
        <v>188212600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280371267</v>
      </c>
      <c r="P43" s="96">
        <f>+'REC20'!P41+'REC21'!P40</f>
        <v>279907600</v>
      </c>
      <c r="Q43" s="96">
        <f>+'REC20'!Q41+'REC21'!Q40</f>
        <v>91695000</v>
      </c>
      <c r="R43" s="96">
        <f>+'REC20'!R41+'REC21'!R40</f>
        <v>91695000</v>
      </c>
      <c r="T43" s="97">
        <f>+M43-O43</f>
        <v>102184851</v>
      </c>
      <c r="U43" s="97">
        <f t="shared" si="12"/>
        <v>463667</v>
      </c>
      <c r="V43" s="97">
        <f t="shared" si="12"/>
        <v>188212600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9">
        <f>+G45-I45+J45+L45-K45</f>
        <v>2664160517</v>
      </c>
      <c r="N45" s="36"/>
      <c r="O45" s="34">
        <f>SUM(O47:O50)</f>
        <v>571056270</v>
      </c>
      <c r="P45" s="34">
        <f>SUM(P47:P50)</f>
        <v>571056270</v>
      </c>
      <c r="Q45" s="34">
        <f>SUM(Q47:Q50)</f>
        <v>571056270</v>
      </c>
      <c r="R45" s="34">
        <f>SUM(R47:R50)</f>
        <v>571056270</v>
      </c>
      <c r="S45" s="37"/>
      <c r="T45" s="36">
        <f>+M45-O45</f>
        <v>2093104247</v>
      </c>
      <c r="U45" s="36">
        <f>+O45-P45</f>
        <v>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256130919</v>
      </c>
      <c r="P47" s="96">
        <f>+'REC20'!P45+'REC21'!P43</f>
        <v>256130919</v>
      </c>
      <c r="Q47" s="96">
        <f>+'REC20'!Q45+'REC21'!Q43</f>
        <v>256130919</v>
      </c>
      <c r="R47" s="96">
        <f>+'REC20'!R45+'REC21'!R43</f>
        <v>256130919</v>
      </c>
      <c r="T47" s="97">
        <f>+M47-O47</f>
        <v>362754613</v>
      </c>
      <c r="U47" s="97">
        <f t="shared" ref="U47:W50" si="13">+O47-P47</f>
        <v>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241964347</v>
      </c>
      <c r="P48" s="96">
        <f>+'REC20'!P46+'REC21'!P44</f>
        <v>241964347</v>
      </c>
      <c r="Q48" s="96">
        <f>+'REC20'!Q46+'REC21'!Q44</f>
        <v>241964347</v>
      </c>
      <c r="R48" s="96">
        <f>+'REC20'!R46+'REC21'!R44</f>
        <v>241964347</v>
      </c>
      <c r="S48" s="37"/>
      <c r="T48" s="97">
        <f>+M48-O48</f>
        <v>437645110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43772018</v>
      </c>
      <c r="P49" s="96">
        <f>+'REC20'!P47+'REC21'!P45</f>
        <v>43772018</v>
      </c>
      <c r="Q49" s="96">
        <f>+'REC20'!Q47+'REC21'!Q45</f>
        <v>43772018</v>
      </c>
      <c r="R49" s="96">
        <f>+'REC20'!R47+'REC21'!R45</f>
        <v>43772018</v>
      </c>
      <c r="T49" s="97">
        <f>+M49-O49</f>
        <v>78947960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29188986</v>
      </c>
      <c r="P50" s="96">
        <f>+'REC20'!P48+'REC21'!P46</f>
        <v>29188986</v>
      </c>
      <c r="Q50" s="96">
        <f>+'REC20'!Q48+'REC21'!Q46</f>
        <v>29188986</v>
      </c>
      <c r="R50" s="96">
        <f>+'REC20'!R48+'REC21'!R46</f>
        <v>29188986</v>
      </c>
      <c r="T50" s="97">
        <f>+M50-O50</f>
        <v>52624333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19948559</v>
      </c>
      <c r="J52" s="34">
        <f>+J54+J57</f>
        <v>19948559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1264393423</v>
      </c>
      <c r="P52" s="36">
        <f>+P54+P57</f>
        <v>1032619917</v>
      </c>
      <c r="Q52" s="36">
        <f>+Q54+Q57</f>
        <v>488158020</v>
      </c>
      <c r="R52" s="36">
        <f>+R54+R57</f>
        <v>488158020</v>
      </c>
      <c r="S52" s="37"/>
      <c r="T52" s="38">
        <f>+M52-O52</f>
        <v>1322896988</v>
      </c>
      <c r="U52" s="38">
        <f>+O52-P52</f>
        <v>231773506</v>
      </c>
      <c r="V52" s="38">
        <f>+P52-Q52</f>
        <v>544461897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19948559</v>
      </c>
      <c r="J57" s="34">
        <f>SUM(J59:J71)</f>
        <v>16060559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1193555423</v>
      </c>
      <c r="P57" s="34">
        <f>SUM(P58:P71)</f>
        <v>961781917</v>
      </c>
      <c r="Q57" s="34">
        <f>SUM(Q58:Q71)</f>
        <v>417320020</v>
      </c>
      <c r="R57" s="34">
        <f>SUM(R58:R71)</f>
        <v>417320020</v>
      </c>
      <c r="S57" s="37"/>
      <c r="T57" s="38">
        <f>+M57-O57</f>
        <v>1322896988</v>
      </c>
      <c r="U57" s="38">
        <f>+N57-P57</f>
        <v>-961781917</v>
      </c>
      <c r="V57" s="38">
        <f>+P57-Q57</f>
        <v>544461897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0</v>
      </c>
      <c r="K60" s="96">
        <f>+'REC21'!K56</f>
        <v>0</v>
      </c>
      <c r="L60" s="96">
        <f>+'REC21'!L56</f>
        <v>0</v>
      </c>
      <c r="M60" s="174">
        <f t="shared" si="15"/>
        <v>179865916</v>
      </c>
      <c r="N60" s="95"/>
      <c r="O60" s="96">
        <f>+'REC20'!O57+'REC21'!O56</f>
        <v>0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179865916</v>
      </c>
      <c r="U60" s="97">
        <f t="shared" si="17"/>
        <v>0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0</v>
      </c>
      <c r="K61" s="96">
        <f>+'REC21'!K57</f>
        <v>0</v>
      </c>
      <c r="L61" s="96">
        <f>+'REC21'!L57</f>
        <v>0</v>
      </c>
      <c r="M61" s="174">
        <f t="shared" si="15"/>
        <v>129000000</v>
      </c>
      <c r="N61" s="95"/>
      <c r="O61" s="96">
        <f>+'REC20'!O58+'REC21'!O57</f>
        <v>112225626</v>
      </c>
      <c r="P61" s="96">
        <f>+'REC20'!P58+'REC21'!P57</f>
        <v>104481594</v>
      </c>
      <c r="Q61" s="96">
        <f>+'REC20'!Q58+'REC21'!Q57</f>
        <v>17069517</v>
      </c>
      <c r="R61" s="96">
        <f>+'REC20'!R58+'REC21'!R57</f>
        <v>17069517</v>
      </c>
      <c r="S61" s="37"/>
      <c r="T61" s="97">
        <f t="shared" si="18"/>
        <v>16774374</v>
      </c>
      <c r="U61" s="97">
        <f>+O61-P61</f>
        <v>7744032</v>
      </c>
      <c r="V61" s="97">
        <f t="shared" ref="U61:W71" si="19">+P61-Q61</f>
        <v>87412077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+'REC20'!I56+'REC21'!I58</f>
        <v>0</v>
      </c>
      <c r="J62" s="96">
        <f>+'REC21'!J58</f>
        <v>0</v>
      </c>
      <c r="K62" s="96">
        <f>+'REC20'!K56+'REC21'!K58</f>
        <v>0</v>
      </c>
      <c r="L62" s="96">
        <f>+'REC20'!L56+'REC21'!L58</f>
        <v>0</v>
      </c>
      <c r="M62" s="174">
        <f t="shared" si="15"/>
        <v>1118640411</v>
      </c>
      <c r="N62" s="95"/>
      <c r="O62" s="96">
        <f>+'REC20'!O59+'REC21'!O58</f>
        <v>558210916</v>
      </c>
      <c r="P62" s="96">
        <f>+'REC20'!P59+'REC21'!P58</f>
        <v>437854841</v>
      </c>
      <c r="Q62" s="96">
        <f>+'REC20'!Q59+'REC21'!Q58</f>
        <v>203667671</v>
      </c>
      <c r="R62" s="96">
        <f>+'REC20'!R59+'REC21'!R58</f>
        <v>203667671</v>
      </c>
      <c r="S62" s="37"/>
      <c r="T62" s="97">
        <f>+M62-O62</f>
        <v>560429495</v>
      </c>
      <c r="U62" s="97">
        <f>+O62-P62</f>
        <v>120356075</v>
      </c>
      <c r="V62" s="97">
        <f t="shared" si="19"/>
        <v>234187170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3000000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124685525</v>
      </c>
      <c r="N63" s="95"/>
      <c r="O63" s="96">
        <f>+'REC20'!O60+'REC21'!O59</f>
        <v>94949646</v>
      </c>
      <c r="P63" s="96">
        <f>+'REC20'!P60+'REC21'!P59</f>
        <v>92685100</v>
      </c>
      <c r="Q63" s="96">
        <f>+'REC20'!Q60+'REC21'!Q59</f>
        <v>26290845</v>
      </c>
      <c r="R63" s="96">
        <f>+'REC20'!R60+'REC21'!R59</f>
        <v>26290845</v>
      </c>
      <c r="S63" s="37"/>
      <c r="T63" s="97">
        <f t="shared" si="18"/>
        <v>29735879</v>
      </c>
      <c r="U63" s="97">
        <f>+O63-P63</f>
        <v>2264546</v>
      </c>
      <c r="V63" s="97">
        <f t="shared" si="19"/>
        <v>66394255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+'REC20'!I59+'REC21'!I60</f>
        <v>0</v>
      </c>
      <c r="J64" s="96">
        <v>0</v>
      </c>
      <c r="K64" s="96">
        <f>+'REC20'!K59+'REC21'!K60</f>
        <v>0</v>
      </c>
      <c r="L64" s="96">
        <f>+'REC20'!L59+'REC21'!L60</f>
        <v>0</v>
      </c>
      <c r="M64" s="174">
        <f t="shared" si="15"/>
        <v>15000000</v>
      </c>
      <c r="N64" s="95"/>
      <c r="O64" s="96">
        <f>+'REC21'!O60</f>
        <v>15000000</v>
      </c>
      <c r="P64" s="96">
        <f>+'REC21'!P60</f>
        <v>15000000</v>
      </c>
      <c r="Q64" s="96">
        <f>+'REC20'!Q61+'REC21'!Q60</f>
        <v>3454600</v>
      </c>
      <c r="R64" s="96">
        <f>+'REC20'!R61+'REC21'!R60</f>
        <v>3454600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11545400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188700000</v>
      </c>
      <c r="N65" s="95"/>
      <c r="O65" s="96">
        <f>+'REC20'!O62+'REC21'!O61</f>
        <v>161000000</v>
      </c>
      <c r="P65" s="96">
        <f>+'REC20'!P62+'REC21'!P61</f>
        <v>70872357</v>
      </c>
      <c r="Q65" s="96">
        <f>+'REC20'!Q62+'REC21'!Q61</f>
        <v>70872357</v>
      </c>
      <c r="R65" s="96">
        <f>+'REC20'!R62+'REC21'!R61</f>
        <v>70872357</v>
      </c>
      <c r="S65" s="37"/>
      <c r="T65" s="97">
        <f t="shared" si="18"/>
        <v>27700000</v>
      </c>
      <c r="U65" s="97">
        <f>+O65-P65</f>
        <v>90127643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207833806</v>
      </c>
      <c r="P67" s="96">
        <f>+'REC20'!P64+'REC21'!P63</f>
        <v>207833806</v>
      </c>
      <c r="Q67" s="96">
        <f>+'REC20'!Q64+'REC21'!Q63</f>
        <v>77437561</v>
      </c>
      <c r="R67" s="96">
        <f>+'REC20'!R64+'REC21'!R63</f>
        <v>77437561</v>
      </c>
      <c r="S67" s="37"/>
      <c r="T67" s="97">
        <f t="shared" si="18"/>
        <v>292166194</v>
      </c>
      <c r="U67" s="97">
        <f>+O67-P67</f>
        <v>0</v>
      </c>
      <c r="V67" s="97">
        <f t="shared" si="19"/>
        <v>130396245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18611120</v>
      </c>
      <c r="P68" s="96">
        <f>+'REC20'!P65+'REC21'!P64</f>
        <v>12000000</v>
      </c>
      <c r="Q68" s="96">
        <f>+'REC20'!Q65+'REC21'!Q64</f>
        <v>1522530</v>
      </c>
      <c r="R68" s="96">
        <f>+'REC20'!R65+'REC21'!R64</f>
        <v>1522530</v>
      </c>
      <c r="T68" s="97">
        <f t="shared" si="18"/>
        <v>388880</v>
      </c>
      <c r="U68" s="97">
        <f>+O68-P68</f>
        <v>6611120</v>
      </c>
      <c r="V68" s="97">
        <f t="shared" si="19"/>
        <v>10477470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11712850</v>
      </c>
      <c r="P69" s="96">
        <f>+'REC20'!P67+'REC21'!P65</f>
        <v>7042760</v>
      </c>
      <c r="Q69" s="96">
        <f>+'REC20'!Q67+'REC21'!Q65</f>
        <v>2993480</v>
      </c>
      <c r="R69" s="96">
        <f>+'REC20'!R67+'REC21'!R65</f>
        <v>2993480</v>
      </c>
      <c r="S69" s="37"/>
      <c r="T69" s="97">
        <f t="shared" si="18"/>
        <v>195287150</v>
      </c>
      <c r="U69" s="97">
        <f>+O69-P69</f>
        <v>4670090</v>
      </c>
      <c r="V69" s="97">
        <f t="shared" si="19"/>
        <v>4049280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8"/>
        <v>2483500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434400</v>
      </c>
      <c r="P71" s="96">
        <f>+'REC20'!P69+'REC21'!P67</f>
        <v>434400</v>
      </c>
      <c r="Q71" s="96">
        <f>+'REC20'!Q69+'REC21'!Q67</f>
        <v>434400</v>
      </c>
      <c r="R71" s="96">
        <f>+'REC20'!R69+'REC21'!R67</f>
        <v>434400</v>
      </c>
      <c r="S71" s="37"/>
      <c r="T71" s="97">
        <f t="shared" si="18"/>
        <v>3065600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321000</v>
      </c>
      <c r="P73" s="32">
        <f>+P74+P76</f>
        <v>321000</v>
      </c>
      <c r="Q73" s="32">
        <f>+Q74+Q76</f>
        <v>321000</v>
      </c>
      <c r="R73" s="32">
        <f>+R74+R76</f>
        <v>321000</v>
      </c>
      <c r="S73" s="37"/>
      <c r="T73" s="38">
        <f>+M73-O73</f>
        <v>1091561901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321000</v>
      </c>
      <c r="P76" s="96">
        <f>+'REC20'!P73</f>
        <v>321000</v>
      </c>
      <c r="Q76" s="96">
        <f>+'REC20'!Q73</f>
        <v>321000</v>
      </c>
      <c r="R76" s="96">
        <f>+'REC20'!R73</f>
        <v>321000</v>
      </c>
      <c r="S76" s="37"/>
      <c r="T76" s="97">
        <f>+M76-O76</f>
        <v>214949000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9376407241</v>
      </c>
      <c r="P80" s="171">
        <f>SUM(P81:P86)</f>
        <v>9015609493</v>
      </c>
      <c r="Q80" s="171">
        <f>SUM(Q81:Q86)</f>
        <v>2762608764</v>
      </c>
      <c r="R80" s="171">
        <f>SUM(R81:R86)</f>
        <v>2762608764</v>
      </c>
      <c r="S80" s="37"/>
      <c r="T80" s="38">
        <f t="shared" ref="T80:T86" si="23">+M80-O80</f>
        <v>1752392796</v>
      </c>
      <c r="U80" s="38">
        <f t="shared" ref="U80:W86" si="24">+O80-P80</f>
        <v>360797748</v>
      </c>
      <c r="V80" s="38">
        <f t="shared" si="24"/>
        <v>6253000729</v>
      </c>
      <c r="W80" s="38">
        <f t="shared" si="24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3609563928</v>
      </c>
      <c r="P81" s="96">
        <f>+'REC20'!P78</f>
        <v>3479451969</v>
      </c>
      <c r="Q81" s="96">
        <f>+'REC20'!Q78</f>
        <v>1140338000</v>
      </c>
      <c r="R81" s="96">
        <f>+'REC20'!R78</f>
        <v>1140338000</v>
      </c>
      <c r="S81" s="37"/>
      <c r="T81" s="98">
        <f t="shared" si="23"/>
        <v>2391685</v>
      </c>
      <c r="U81" s="98">
        <f t="shared" si="24"/>
        <v>130111959</v>
      </c>
      <c r="V81" s="98">
        <f t="shared" si="24"/>
        <v>2339113969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1222435335</v>
      </c>
      <c r="P82" s="96">
        <f>+'REC20'!P79</f>
        <v>1209579567</v>
      </c>
      <c r="Q82" s="96">
        <f>+'REC20'!Q79</f>
        <v>302822000</v>
      </c>
      <c r="R82" s="96">
        <f>+'REC20'!R79</f>
        <v>302822000</v>
      </c>
      <c r="S82" s="37"/>
      <c r="T82" s="98">
        <f t="shared" si="23"/>
        <v>8140522</v>
      </c>
      <c r="U82" s="98">
        <f t="shared" si="24"/>
        <v>12855768</v>
      </c>
      <c r="V82" s="98">
        <f t="shared" si="24"/>
        <v>906757567</v>
      </c>
      <c r="W82" s="97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1014188000</v>
      </c>
      <c r="P83" s="96">
        <f>+'REC20'!P80</f>
        <v>1013818000</v>
      </c>
      <c r="Q83" s="96">
        <f>+'REC20'!Q80</f>
        <v>255246000</v>
      </c>
      <c r="R83" s="96">
        <f>+'REC20'!R80</f>
        <v>255246000</v>
      </c>
      <c r="S83" s="58"/>
      <c r="T83" s="98">
        <f t="shared" si="23"/>
        <v>2273810</v>
      </c>
      <c r="U83" s="98">
        <f t="shared" si="24"/>
        <v>370000</v>
      </c>
      <c r="V83" s="98">
        <f t="shared" si="24"/>
        <v>758572000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70739453</v>
      </c>
      <c r="P84" s="96">
        <f>+'REC20'!P81</f>
        <v>39992598</v>
      </c>
      <c r="Q84" s="96">
        <f>+'REC20'!Q81</f>
        <v>11338978</v>
      </c>
      <c r="R84" s="96">
        <f>+'REC20'!R81</f>
        <v>11338978</v>
      </c>
      <c r="S84" s="125"/>
      <c r="T84" s="98">
        <f>+M84-O84</f>
        <v>80052547</v>
      </c>
      <c r="U84" s="98">
        <f>+O84-P84</f>
        <v>30746855</v>
      </c>
      <c r="V84" s="98">
        <f t="shared" si="24"/>
        <v>28653620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1847374124</v>
      </c>
      <c r="P85" s="96">
        <f>+'REC20'!P82</f>
        <v>1818366458</v>
      </c>
      <c r="Q85" s="96">
        <f>+'REC20'!Q82</f>
        <v>273411843</v>
      </c>
      <c r="R85" s="96">
        <f>+'REC20'!R82</f>
        <v>273411843</v>
      </c>
      <c r="S85" s="58"/>
      <c r="T85" s="98">
        <f t="shared" si="23"/>
        <v>79185876</v>
      </c>
      <c r="U85" s="98">
        <f t="shared" si="24"/>
        <v>29007666</v>
      </c>
      <c r="V85" s="98">
        <f t="shared" si="24"/>
        <v>1544954615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1612106401</v>
      </c>
      <c r="P86" s="96">
        <f>+'REC20'!P83</f>
        <v>1454400901</v>
      </c>
      <c r="Q86" s="96">
        <f>+'REC20'!Q83</f>
        <v>779451943</v>
      </c>
      <c r="R86" s="96">
        <f>+'REC20'!R83</f>
        <v>779451943</v>
      </c>
      <c r="S86" s="58"/>
      <c r="T86" s="98">
        <f t="shared" si="23"/>
        <v>1580348356</v>
      </c>
      <c r="U86" s="98">
        <f t="shared" si="24"/>
        <v>157705500</v>
      </c>
      <c r="V86" s="98">
        <f t="shared" si="24"/>
        <v>674948958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L12" sqref="L12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MAYO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26459215893</v>
      </c>
      <c r="H8" s="128"/>
      <c r="I8" s="16"/>
      <c r="J8" s="200">
        <f>+CONSOLIDACION!O8</f>
        <v>19474854620</v>
      </c>
      <c r="K8" s="200">
        <f>+CONSOLIDACION!P8</f>
        <v>13018703757</v>
      </c>
      <c r="L8" s="200">
        <f>+CONSOLIDACION!Q8</f>
        <v>6033028531</v>
      </c>
      <c r="N8" s="200">
        <f>+G8-J8</f>
        <v>6984361273</v>
      </c>
      <c r="O8" s="141">
        <f>(K8/G8)*100</f>
        <v>49.202908391719205</v>
      </c>
      <c r="P8" s="141">
        <f>(L8/G8)*100</f>
        <v>22.801237026060498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15330415856</v>
      </c>
      <c r="H10" s="129"/>
      <c r="I10" s="17"/>
      <c r="J10" s="56">
        <f>+CONSOLIDACION!O10</f>
        <v>10098447379</v>
      </c>
      <c r="K10" s="56">
        <f>+CONSOLIDACION!P10</f>
        <v>4003094264</v>
      </c>
      <c r="L10" s="56">
        <f>+CONSOLIDACION!Q10</f>
        <v>3270419767</v>
      </c>
      <c r="M10" s="48"/>
      <c r="N10" s="56">
        <f>+G10-J10</f>
        <v>5231968477</v>
      </c>
      <c r="O10" s="141">
        <f>(K10/G10)*100</f>
        <v>26.112104861351646</v>
      </c>
      <c r="P10" s="141">
        <f>(L10/G10)*100</f>
        <v>21.332883580715308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11651242544</v>
      </c>
      <c r="H12" s="129"/>
      <c r="I12" s="18"/>
      <c r="J12" s="56">
        <f>+CONSOLIDACION!O12</f>
        <v>8833732956</v>
      </c>
      <c r="K12" s="56">
        <f>+CONSOLIDACION!P12</f>
        <v>2970153347</v>
      </c>
      <c r="L12" s="56">
        <f>+CONSOLIDACION!Q12</f>
        <v>2781940747</v>
      </c>
      <c r="M12" s="49"/>
      <c r="N12" s="56">
        <f>+G12-J12</f>
        <v>2817509588</v>
      </c>
      <c r="O12" s="141">
        <f>(+K12/G12)*100</f>
        <v>25.492159619743987</v>
      </c>
      <c r="P12" s="141">
        <f>(L12/G12)*100</f>
        <v>23.876773112345916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8604525909</v>
      </c>
      <c r="H14" s="129"/>
      <c r="I14" s="17"/>
      <c r="J14" s="56">
        <f>+CONSOLIDACION!O14</f>
        <v>7982305419</v>
      </c>
      <c r="K14" s="56">
        <f>+CONSOLIDACION!P14</f>
        <v>2119189477</v>
      </c>
      <c r="L14" s="56">
        <f>+CONSOLIDACION!Q14</f>
        <v>2119189477</v>
      </c>
      <c r="M14" s="49"/>
      <c r="N14" s="56">
        <f>+G14-J14</f>
        <v>622220490</v>
      </c>
      <c r="O14" s="141">
        <f>(+K14/G14)*100</f>
        <v>24.628776755537572</v>
      </c>
      <c r="P14" s="141">
        <f>(L14/G14)*100</f>
        <v>24.628776755537572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6353498579</v>
      </c>
      <c r="H16" s="129"/>
      <c r="I16" s="17"/>
      <c r="J16" s="56">
        <f>+CONSOLIDACION!O16</f>
        <v>5996150541</v>
      </c>
      <c r="K16" s="56">
        <f>+CONSOLIDACION!P16</f>
        <v>1809839933</v>
      </c>
      <c r="L16" s="56">
        <f>+CONSOLIDACION!Q16</f>
        <v>1809839933</v>
      </c>
      <c r="M16" s="49"/>
      <c r="N16" s="56">
        <f>+G16-J16</f>
        <v>357348038</v>
      </c>
      <c r="O16" s="141">
        <f>(+K16/G16)*100</f>
        <v>28.485721850666678</v>
      </c>
      <c r="P16" s="141">
        <f t="shared" ref="P16:P25" si="0">(L16/G16)*100</f>
        <v>28.485721850666678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5894368239</v>
      </c>
      <c r="H17" s="130"/>
      <c r="I17" s="19"/>
      <c r="J17" s="60">
        <f>+CONSOLIDACION!O17</f>
        <v>5561720201</v>
      </c>
      <c r="K17" s="60">
        <f>+CONSOLIDACION!P17</f>
        <v>1758217655</v>
      </c>
      <c r="L17" s="60">
        <f>+CONSOLIDACION!Q17</f>
        <v>1758217655</v>
      </c>
      <c r="M17" s="48"/>
      <c r="N17" s="60">
        <f>+G17-J17</f>
        <v>332648038</v>
      </c>
      <c r="O17" s="142">
        <f>(+K17/G17)*100</f>
        <v>29.828771866792763</v>
      </c>
      <c r="P17" s="142">
        <f t="shared" si="0"/>
        <v>29.828771866792763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368430340</v>
      </c>
      <c r="K18" s="152">
        <f>+CONSOLIDACION!P18</f>
        <v>50192244</v>
      </c>
      <c r="L18" s="152">
        <f>+CONSOLIDACION!Q18</f>
        <v>50192244</v>
      </c>
      <c r="M18" s="48"/>
      <c r="N18" s="152">
        <f>+G18-J18</f>
        <v>20700000</v>
      </c>
      <c r="O18" s="142">
        <f>(+K18/G18)*100</f>
        <v>12.898568638980965</v>
      </c>
      <c r="P18" s="142">
        <f t="shared" si="0"/>
        <v>12.898568638980965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1430034</v>
      </c>
      <c r="L19" s="152">
        <f>+CONSOLIDACION!Q19</f>
        <v>1430034</v>
      </c>
      <c r="M19" s="48"/>
      <c r="N19" s="152">
        <f>+G19-J19</f>
        <v>4000000</v>
      </c>
      <c r="O19" s="142">
        <f>(+K19/G19)*100</f>
        <v>2.0429057142857143</v>
      </c>
      <c r="P19" s="141">
        <f t="shared" si="0"/>
        <v>2.0429057142857143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191216785</v>
      </c>
      <c r="L21" s="93">
        <f>+CONSOLIDACION!Q21</f>
        <v>191216785</v>
      </c>
      <c r="M21" s="48"/>
      <c r="N21" s="93">
        <f t="shared" ref="N21:N77" si="1">+G21-J21</f>
        <v>45372004</v>
      </c>
      <c r="O21" s="141">
        <f>(+K21/G21)*100</f>
        <v>31.903834805979848</v>
      </c>
      <c r="P21" s="141">
        <f t="shared" si="0"/>
        <v>31.903834805979848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191216785</v>
      </c>
      <c r="L23" s="152">
        <f>+CONSOLIDACION!Q23</f>
        <v>191216785</v>
      </c>
      <c r="M23" s="48"/>
      <c r="N23" s="60">
        <f t="shared" si="1"/>
        <v>45372004</v>
      </c>
      <c r="O23" s="142">
        <f>(+K23/G23)*100</f>
        <v>31.903834805979848</v>
      </c>
      <c r="P23" s="142">
        <f t="shared" si="0"/>
        <v>31.903834805979848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1409034596</v>
      </c>
      <c r="K25" s="93">
        <f>+CONSOLIDACION!P25</f>
        <v>101519952</v>
      </c>
      <c r="L25" s="93">
        <f>+CONSOLIDACION!Q25</f>
        <v>101519952</v>
      </c>
      <c r="M25" s="50"/>
      <c r="N25" s="93">
        <f t="shared" si="1"/>
        <v>86074919</v>
      </c>
      <c r="O25" s="141">
        <f t="shared" ref="O25:O81" si="2">(+K25/G25)*100</f>
        <v>6.7901348350391579</v>
      </c>
      <c r="P25" s="141">
        <f t="shared" si="0"/>
        <v>6.7901348350391579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34020944</v>
      </c>
      <c r="L26" s="98">
        <f>+CONSOLIDACION!Q26</f>
        <v>34020944</v>
      </c>
      <c r="M26" s="48"/>
      <c r="N26" s="98">
        <f t="shared" si="1"/>
        <v>10812927</v>
      </c>
      <c r="O26" s="142">
        <f t="shared" si="2"/>
        <v>17.980223391787504</v>
      </c>
      <c r="P26" s="142">
        <f>(+L26/G26)*100</f>
        <v>17.980223391787504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33646696</v>
      </c>
      <c r="K27" s="98">
        <f>+CONSOLIDACION!P27</f>
        <v>4976923</v>
      </c>
      <c r="L27" s="98">
        <f>+CONSOLIDACION!Q27</f>
        <v>4976923</v>
      </c>
      <c r="M27" s="48"/>
      <c r="N27" s="60">
        <f t="shared" si="1"/>
        <v>2022462</v>
      </c>
      <c r="O27" s="142">
        <f t="shared" si="2"/>
        <v>13.95301509500168</v>
      </c>
      <c r="P27" s="142">
        <f t="shared" ref="P27:P33" si="3">(+L27/G27)*100</f>
        <v>13.95301509500168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3291608</v>
      </c>
      <c r="L28" s="98">
        <f>+CONSOLIDACION!Q28</f>
        <v>3291608</v>
      </c>
      <c r="M28" s="48"/>
      <c r="N28" s="60">
        <f t="shared" si="1"/>
        <v>701034</v>
      </c>
      <c r="O28" s="142">
        <f t="shared" si="2"/>
        <v>46.953627628225632</v>
      </c>
      <c r="P28" s="142">
        <f t="shared" si="3"/>
        <v>46.953627628225632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3625052</v>
      </c>
      <c r="L29" s="98">
        <f>+CONSOLIDACION!Q29</f>
        <v>3625052</v>
      </c>
      <c r="M29" s="48"/>
      <c r="N29" s="60">
        <f t="shared" si="1"/>
        <v>719326</v>
      </c>
      <c r="O29" s="142">
        <f t="shared" si="2"/>
        <v>50.395147899643774</v>
      </c>
      <c r="P29" s="142">
        <f t="shared" si="3"/>
        <v>50.395147899643774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2574476</v>
      </c>
      <c r="L30" s="98">
        <f>+CONSOLIDACION!Q30</f>
        <v>2574476</v>
      </c>
      <c r="M30" s="48"/>
      <c r="N30" s="152">
        <f t="shared" si="1"/>
        <v>15678180</v>
      </c>
      <c r="O30" s="142">
        <f t="shared" si="2"/>
        <v>0.93280015677420725</v>
      </c>
      <c r="P30" s="142">
        <f t="shared" si="3"/>
        <v>0.93280015677420725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271162708</v>
      </c>
      <c r="K31" s="98">
        <f>+CONSOLIDACION!P31</f>
        <v>39933212</v>
      </c>
      <c r="L31" s="98">
        <f>+CONSOLIDACION!Q31</f>
        <v>39933212</v>
      </c>
      <c r="M31" s="48"/>
      <c r="N31" s="60">
        <f t="shared" si="1"/>
        <v>16331437</v>
      </c>
      <c r="O31" s="142">
        <f t="shared" si="2"/>
        <v>13.890095744384636</v>
      </c>
      <c r="P31" s="142">
        <f t="shared" si="3"/>
        <v>13.890095744384636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1099250</v>
      </c>
      <c r="L32" s="98">
        <f>+CONSOLIDACION!Q32</f>
        <v>1099250</v>
      </c>
      <c r="M32" s="48"/>
      <c r="N32" s="60">
        <f t="shared" si="1"/>
        <v>31353550</v>
      </c>
      <c r="O32" s="142">
        <f t="shared" si="2"/>
        <v>0.19209450709334983</v>
      </c>
      <c r="P32" s="142">
        <f t="shared" si="3"/>
        <v>0.19209450709334983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11998487</v>
      </c>
      <c r="L33" s="98">
        <f>+CONSOLIDACION!Q33</f>
        <v>11998487</v>
      </c>
      <c r="M33" s="48"/>
      <c r="N33" s="60">
        <f t="shared" si="1"/>
        <v>8456003</v>
      </c>
      <c r="O33" s="142">
        <f t="shared" si="2"/>
        <v>9.9745726888347193</v>
      </c>
      <c r="P33" s="142">
        <f t="shared" si="3"/>
        <v>9.9745726888347193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16612807</v>
      </c>
      <c r="L37" s="93">
        <f>+CONSOLIDACION!Q38</f>
        <v>16612807</v>
      </c>
      <c r="M37" s="48"/>
      <c r="N37" s="93">
        <f t="shared" si="1"/>
        <v>0</v>
      </c>
      <c r="O37" s="141">
        <f t="shared" si="2"/>
        <v>71.796699016253214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8474129</v>
      </c>
      <c r="L38" s="98">
        <f>+CONSOLIDACION!Q39</f>
        <v>8474129</v>
      </c>
      <c r="M38" s="48"/>
      <c r="N38" s="98">
        <f t="shared" si="1"/>
        <v>0</v>
      </c>
      <c r="O38" s="142">
        <f t="shared" si="2"/>
        <v>56.494193333333328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280371267</v>
      </c>
      <c r="K41" s="93">
        <f>+K42</f>
        <v>279907600</v>
      </c>
      <c r="L41" s="93">
        <f>+L42</f>
        <v>91695000</v>
      </c>
      <c r="M41" s="48"/>
      <c r="N41" s="93">
        <f t="shared" si="1"/>
        <v>102184851</v>
      </c>
      <c r="O41" s="141">
        <f t="shared" si="2"/>
        <v>73.167722807141203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280371267</v>
      </c>
      <c r="K42" s="96">
        <f>+CONSOLIDACION!P43</f>
        <v>279907600</v>
      </c>
      <c r="L42" s="96">
        <f>+CONSOLIDACION!Q43</f>
        <v>91695000</v>
      </c>
      <c r="M42" s="49"/>
      <c r="N42" s="98">
        <f t="shared" si="1"/>
        <v>102184851</v>
      </c>
      <c r="O42" s="142">
        <f t="shared" si="2"/>
        <v>73.167722807141203</v>
      </c>
      <c r="P42" s="142">
        <f t="shared" ref="P42" si="4">(+L42/G42)*100</f>
        <v>23.969032433563122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571056270</v>
      </c>
      <c r="K44" s="93">
        <f>+CONSOLIDACION!P45</f>
        <v>571056270</v>
      </c>
      <c r="L44" s="93">
        <f>+CONSOLIDACION!Q45</f>
        <v>571056270</v>
      </c>
      <c r="M44" s="48"/>
      <c r="N44" s="93">
        <f t="shared" si="1"/>
        <v>2093104247</v>
      </c>
      <c r="O44" s="141">
        <f t="shared" si="2"/>
        <v>21.434754638697321</v>
      </c>
      <c r="P44" s="142">
        <f t="shared" ref="P44:P85" si="5">(+L44/G44)*100</f>
        <v>21.434754638697321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256130919</v>
      </c>
      <c r="K46" s="95">
        <f>+CONSOLIDACION!P47</f>
        <v>256130919</v>
      </c>
      <c r="L46" s="95">
        <f>+CONSOLIDACION!Q47</f>
        <v>256130919</v>
      </c>
      <c r="M46" s="50"/>
      <c r="N46" s="95">
        <f t="shared" si="1"/>
        <v>362754613</v>
      </c>
      <c r="O46" s="141">
        <f t="shared" si="2"/>
        <v>41.385830780739596</v>
      </c>
      <c r="P46" s="142">
        <f t="shared" si="5"/>
        <v>41.385830780739596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241964347</v>
      </c>
      <c r="K47" s="95">
        <f>+CONSOLIDACION!P48</f>
        <v>241964347</v>
      </c>
      <c r="L47" s="95">
        <f>+CONSOLIDACION!Q48</f>
        <v>241964347</v>
      </c>
      <c r="M47" s="49"/>
      <c r="N47" s="60">
        <f t="shared" si="1"/>
        <v>437645110</v>
      </c>
      <c r="O47" s="142">
        <f t="shared" si="2"/>
        <v>35.603440256423625</v>
      </c>
      <c r="P47" s="142">
        <f t="shared" ref="P47" si="6">(+L47/G17)*100</f>
        <v>4.1050090050201904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43772018</v>
      </c>
      <c r="K48" s="95">
        <f>+CONSOLIDACION!P49</f>
        <v>43772018</v>
      </c>
      <c r="L48" s="95">
        <f>+CONSOLIDACION!Q49</f>
        <v>43772018</v>
      </c>
      <c r="M48" s="49"/>
      <c r="N48" s="60">
        <f t="shared" si="1"/>
        <v>78947960</v>
      </c>
      <c r="O48" s="142">
        <f t="shared" si="2"/>
        <v>35.668208806230396</v>
      </c>
      <c r="P48" s="142">
        <f t="shared" si="5"/>
        <v>35.668208806230396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29188986</v>
      </c>
      <c r="K49" s="95">
        <f>+CONSOLIDACION!P50</f>
        <v>29188986</v>
      </c>
      <c r="L49" s="95">
        <f>+CONSOLIDACION!Q50</f>
        <v>29188986</v>
      </c>
      <c r="M49" s="48"/>
      <c r="N49" s="60">
        <f t="shared" si="1"/>
        <v>52624333</v>
      </c>
      <c r="O49" s="142">
        <f t="shared" si="2"/>
        <v>35.677547808566473</v>
      </c>
      <c r="P49" s="142">
        <f t="shared" si="5"/>
        <v>35.677547808566473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1264393423</v>
      </c>
      <c r="K51" s="56">
        <f>+CONSOLIDACION!P52</f>
        <v>1032619917</v>
      </c>
      <c r="L51" s="56">
        <f>+CONSOLIDACION!Q52</f>
        <v>488158020</v>
      </c>
      <c r="M51" s="48"/>
      <c r="N51" s="56">
        <f>+G51-J51</f>
        <v>1322896988</v>
      </c>
      <c r="O51" s="141">
        <f t="shared" si="2"/>
        <v>39.911248950243952</v>
      </c>
      <c r="P51" s="142">
        <f t="shared" si="5"/>
        <v>18.867538716356339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5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5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1193555423</v>
      </c>
      <c r="K56" s="36">
        <f>+CONSOLIDACION!P57</f>
        <v>961781917</v>
      </c>
      <c r="L56" s="36">
        <f>+CONSOLIDACION!Q57</f>
        <v>417320020</v>
      </c>
      <c r="M56" s="48"/>
      <c r="N56" s="36">
        <f>+G56-J56</f>
        <v>1322896988</v>
      </c>
      <c r="O56" s="141">
        <f t="shared" si="2"/>
        <v>38.219753840598258</v>
      </c>
      <c r="P56" s="141">
        <f t="shared" si="5"/>
        <v>16.583664295648784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179865916</v>
      </c>
      <c r="H59" s="132"/>
      <c r="I59" s="19"/>
      <c r="J59" s="60">
        <f>+CONSOLIDACION!O60</f>
        <v>0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179865916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129000000</v>
      </c>
      <c r="H60" s="132"/>
      <c r="I60" s="19"/>
      <c r="J60" s="60">
        <f>+CONSOLIDACION!O61</f>
        <v>112225626</v>
      </c>
      <c r="K60" s="60">
        <f>+CONSOLIDACION!P61</f>
        <v>104481594</v>
      </c>
      <c r="L60" s="60">
        <f>+CONSOLIDACION!Q61</f>
        <v>17069517</v>
      </c>
      <c r="M60" s="49"/>
      <c r="N60" s="152">
        <f t="shared" si="1"/>
        <v>16774374</v>
      </c>
      <c r="O60" s="142">
        <f t="shared" si="2"/>
        <v>80.993483720930243</v>
      </c>
      <c r="P60" s="142">
        <f t="shared" si="5"/>
        <v>13.232183720930232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1118640411</v>
      </c>
      <c r="H61" s="132"/>
      <c r="I61" s="19"/>
      <c r="J61" s="60">
        <f>+CONSOLIDACION!O62</f>
        <v>558210916</v>
      </c>
      <c r="K61" s="60">
        <f>+CONSOLIDACION!P62</f>
        <v>437854841</v>
      </c>
      <c r="L61" s="60">
        <f>+CONSOLIDACION!Q62</f>
        <v>203667671</v>
      </c>
      <c r="M61" s="49"/>
      <c r="N61" s="60">
        <f t="shared" si="1"/>
        <v>560429495</v>
      </c>
      <c r="O61" s="142">
        <f t="shared" si="2"/>
        <v>39.141697072125531</v>
      </c>
      <c r="P61" s="142">
        <f t="shared" si="5"/>
        <v>18.206714954802397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124685525</v>
      </c>
      <c r="H62" s="132"/>
      <c r="I62" s="19"/>
      <c r="J62" s="60">
        <f>+CONSOLIDACION!O63</f>
        <v>94949646</v>
      </c>
      <c r="K62" s="60">
        <f>+CONSOLIDACION!P63</f>
        <v>92685100</v>
      </c>
      <c r="L62" s="60">
        <f>+CONSOLIDACION!Q63</f>
        <v>26290845</v>
      </c>
      <c r="M62" s="49"/>
      <c r="N62" s="60">
        <f t="shared" si="1"/>
        <v>29735879</v>
      </c>
      <c r="O62" s="142">
        <f t="shared" si="2"/>
        <v>74.335092225019707</v>
      </c>
      <c r="P62" s="142">
        <f t="shared" si="5"/>
        <v>21.085723463088438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15000000</v>
      </c>
      <c r="H63" s="132"/>
      <c r="I63" s="19"/>
      <c r="J63" s="60">
        <f>+CONSOLIDACION!O64</f>
        <v>15000000</v>
      </c>
      <c r="K63" s="60">
        <f>+CONSOLIDACION!P64</f>
        <v>15000000</v>
      </c>
      <c r="L63" s="60">
        <f>+CONSOLIDACION!Q64</f>
        <v>3454600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23.030666666666665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188700000</v>
      </c>
      <c r="H64" s="132"/>
      <c r="I64" s="19"/>
      <c r="J64" s="60">
        <f>+CONSOLIDACION!O65</f>
        <v>161000000</v>
      </c>
      <c r="K64" s="60">
        <f>+CONSOLIDACION!P65</f>
        <v>70872357</v>
      </c>
      <c r="L64" s="60">
        <f>+CONSOLIDACION!Q65</f>
        <v>70872357</v>
      </c>
      <c r="M64" s="49"/>
      <c r="N64" s="60">
        <f t="shared" si="1"/>
        <v>27700000</v>
      </c>
      <c r="O64" s="142">
        <f t="shared" si="2"/>
        <v>37.558217806041334</v>
      </c>
      <c r="P64" s="142">
        <f t="shared" si="5"/>
        <v>37.558217806041334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207833806</v>
      </c>
      <c r="K66" s="60">
        <f>+CONSOLIDACION!P67</f>
        <v>207833806</v>
      </c>
      <c r="L66" s="60">
        <f>+CONSOLIDACION!Q67</f>
        <v>77437561</v>
      </c>
      <c r="M66" s="49"/>
      <c r="N66" s="60">
        <f t="shared" si="1"/>
        <v>292166194</v>
      </c>
      <c r="O66" s="142">
        <f t="shared" si="2"/>
        <v>41.566761200000002</v>
      </c>
      <c r="P66" s="142">
        <f t="shared" si="5"/>
        <v>15.487512200000001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18611120</v>
      </c>
      <c r="K67" s="60">
        <f>+CONSOLIDACION!P68</f>
        <v>12000000</v>
      </c>
      <c r="L67" s="60">
        <f>+CONSOLIDACION!Q68</f>
        <v>1522530</v>
      </c>
      <c r="M67" s="50"/>
      <c r="N67" s="60">
        <f t="shared" si="1"/>
        <v>388880</v>
      </c>
      <c r="O67" s="142">
        <f t="shared" si="2"/>
        <v>63.157894736842103</v>
      </c>
      <c r="P67" s="142">
        <f t="shared" si="5"/>
        <v>8.0133157894736833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11712850</v>
      </c>
      <c r="K68" s="60">
        <f>+CONSOLIDACION!P69</f>
        <v>7042760</v>
      </c>
      <c r="L68" s="60">
        <f>+CONSOLIDACION!Q69</f>
        <v>2993480</v>
      </c>
      <c r="M68" s="49"/>
      <c r="N68" s="152">
        <f t="shared" si="1"/>
        <v>195287150</v>
      </c>
      <c r="O68" s="142">
        <f t="shared" si="2"/>
        <v>3.4022995169082124</v>
      </c>
      <c r="P68" s="142">
        <f t="shared" si="5"/>
        <v>1.4461256038647343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5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434400</v>
      </c>
      <c r="K70" s="60">
        <f>+CONSOLIDACION!P71</f>
        <v>434400</v>
      </c>
      <c r="L70" s="60">
        <f>+CONSOLIDACION!Q71</f>
        <v>434400</v>
      </c>
      <c r="M70" s="48"/>
      <c r="N70" s="60">
        <f t="shared" si="1"/>
        <v>3065600</v>
      </c>
      <c r="O70" s="142">
        <f t="shared" si="2"/>
        <v>12.411428571428571</v>
      </c>
      <c r="P70" s="142">
        <f t="shared" si="5"/>
        <v>12.411428571428571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321000</v>
      </c>
      <c r="K72" s="183">
        <f>+CONSOLIDACION!P73</f>
        <v>321000</v>
      </c>
      <c r="L72" s="183">
        <f>+CONSOLIDACION!Q73</f>
        <v>321000</v>
      </c>
      <c r="M72" s="49"/>
      <c r="N72" s="183">
        <f t="shared" si="1"/>
        <v>1091561901</v>
      </c>
      <c r="O72" s="141">
        <f>(+K72/G72)*100</f>
        <v>2.9398756927689999E-2</v>
      </c>
      <c r="P72" s="142">
        <f t="shared" si="5"/>
        <v>2.9398756927689999E-2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321000</v>
      </c>
      <c r="K75" s="262">
        <f>+CONSOLIDACION!P76</f>
        <v>321000</v>
      </c>
      <c r="L75" s="262">
        <f>+CONSOLIDACION!Q76</f>
        <v>321000</v>
      </c>
      <c r="M75" s="134"/>
      <c r="N75" s="184">
        <f t="shared" si="1"/>
        <v>214949000</v>
      </c>
      <c r="O75" s="142">
        <f t="shared" si="2"/>
        <v>0.14911506480234124</v>
      </c>
      <c r="P75" s="142">
        <f t="shared" si="5"/>
        <v>0.14911506480234124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9376407241</v>
      </c>
      <c r="K79" s="36">
        <f>SUM(K80:K85)</f>
        <v>9015609493</v>
      </c>
      <c r="L79" s="36">
        <f>SUM(L80:L85)</f>
        <v>2762608764</v>
      </c>
      <c r="M79" s="134"/>
      <c r="N79" s="36">
        <f>SUM(N80:N85)</f>
        <v>1752392796</v>
      </c>
      <c r="O79" s="141">
        <f>(+K79/G79)*100</f>
        <v>81.011514835613369</v>
      </c>
      <c r="P79" s="141">
        <f t="shared" si="5"/>
        <v>24.823959050527776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3609563928</v>
      </c>
      <c r="K80" s="152">
        <f>+'REC20'!P78</f>
        <v>3479451969</v>
      </c>
      <c r="L80" s="152">
        <f>+'REC20'!Q78</f>
        <v>1140338000</v>
      </c>
      <c r="M80" s="135"/>
      <c r="N80" s="98">
        <f t="shared" ref="N80:N84" si="8">+G80-J80</f>
        <v>2391685</v>
      </c>
      <c r="O80" s="142">
        <f t="shared" si="2"/>
        <v>96.33152623683695</v>
      </c>
      <c r="P80" s="142">
        <f t="shared" si="5"/>
        <v>31.571207461568545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1222435335</v>
      </c>
      <c r="K81" s="152">
        <f>+'REC20'!P79</f>
        <v>1209579567</v>
      </c>
      <c r="L81" s="152">
        <f>+'REC20'!Q79</f>
        <v>302822000</v>
      </c>
      <c r="M81" s="134"/>
      <c r="N81" s="98">
        <f t="shared" si="8"/>
        <v>8140522</v>
      </c>
      <c r="O81" s="142">
        <f t="shared" si="2"/>
        <v>98.293783363246988</v>
      </c>
      <c r="P81" s="142">
        <f t="shared" si="5"/>
        <v>24.608153839312646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1014188000</v>
      </c>
      <c r="K82" s="152">
        <f>+'REC20'!P80</f>
        <v>1013818000</v>
      </c>
      <c r="L82" s="152">
        <f>+'REC20'!Q80</f>
        <v>255246000</v>
      </c>
      <c r="M82" s="272"/>
      <c r="N82" s="98">
        <f t="shared" si="8"/>
        <v>2273810</v>
      </c>
      <c r="O82" s="142">
        <f>(+K82/G82)*100</f>
        <v>99.739900705172573</v>
      </c>
      <c r="P82" s="142">
        <f t="shared" si="5"/>
        <v>25.111223804856969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70739453</v>
      </c>
      <c r="K83" s="152">
        <f>+'REC20'!P81</f>
        <v>39992598</v>
      </c>
      <c r="L83" s="152">
        <f>+'REC20'!Q81</f>
        <v>11338978</v>
      </c>
      <c r="M83" s="272"/>
      <c r="N83" s="98">
        <f t="shared" si="8"/>
        <v>80052547</v>
      </c>
      <c r="O83" s="142">
        <f>(+K83/G83)*100</f>
        <v>26.521697437529841</v>
      </c>
      <c r="P83" s="142">
        <f t="shared" si="5"/>
        <v>7.5196150989442403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1847374124</v>
      </c>
      <c r="K84" s="152">
        <f>+'REC20'!P82</f>
        <v>1818366458</v>
      </c>
      <c r="L84" s="152">
        <f>+'REC20'!Q82</f>
        <v>273411843</v>
      </c>
      <c r="M84" s="272"/>
      <c r="N84" s="98">
        <f t="shared" si="8"/>
        <v>79185876</v>
      </c>
      <c r="O84" s="142">
        <f>(+K84/G84)*100</f>
        <v>94.384107320820533</v>
      </c>
      <c r="P84" s="142">
        <f t="shared" si="5"/>
        <v>14.191711807574123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1612106401</v>
      </c>
      <c r="K85" s="152">
        <f>+'REC20'!P83</f>
        <v>1454400901</v>
      </c>
      <c r="L85" s="298">
        <f>+'REC20'!Q83</f>
        <v>779451943</v>
      </c>
      <c r="M85" s="272"/>
      <c r="N85" s="299">
        <f>+G85-J85</f>
        <v>1580348356</v>
      </c>
      <c r="O85" s="300">
        <f>(+K85/G85)*100</f>
        <v>45.557447535034875</v>
      </c>
      <c r="P85" s="300">
        <f t="shared" si="5"/>
        <v>24.41544210739147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2018-02-09T20:02:44Z</cp:lastPrinted>
  <dcterms:created xsi:type="dcterms:W3CDTF">2006-02-22T14:18:00Z</dcterms:created>
  <dcterms:modified xsi:type="dcterms:W3CDTF">2018-07-17T16:31:57Z</dcterms:modified>
</cp:coreProperties>
</file>