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  <fileRecoveryPr repairLoad="1"/>
</workbook>
</file>

<file path=xl/calcChain.xml><?xml version="1.0" encoding="utf-8"?>
<calcChain xmlns="http://schemas.openxmlformats.org/spreadsheetml/2006/main">
  <c r="J65" i="4" l="1"/>
  <c r="I65" i="4"/>
  <c r="J64" i="4" l="1"/>
  <c r="I64" i="4"/>
  <c r="I62" i="4"/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G19" i="5" s="1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J45" i="4" s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K62" i="4"/>
  <c r="L62" i="4"/>
  <c r="I63" i="4"/>
  <c r="K63" i="4"/>
  <c r="L63" i="4"/>
  <c r="K64" i="4"/>
  <c r="L64" i="4"/>
  <c r="R64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I45" i="4" l="1"/>
  <c r="O24" i="6"/>
  <c r="O14" i="6" s="1"/>
  <c r="O12" i="6" s="1"/>
  <c r="I12" i="7"/>
  <c r="I10" i="7" s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R25" i="4"/>
  <c r="U50" i="4"/>
  <c r="J21" i="4"/>
  <c r="I25" i="4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I14" i="4" l="1"/>
  <c r="M38" i="4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U57" i="4" s="1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<sst xmlns="http://schemas.openxmlformats.org/spreadsheetml/2006/main" count="326" uniqueCount="107">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</sst>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G1" zoomScaleNormal="100" workbookViewId="0">
      <selection activeCell="R8" sqref="R8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2282462384</v>
      </c>
      <c r="J8" s="200">
        <f>+J10+J76</f>
        <v>2282462384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11984740625</v>
      </c>
      <c r="P8" s="200">
        <f>+P10+P76</f>
        <v>9754096426</v>
      </c>
      <c r="Q8" s="200">
        <f>+Q10+Q76</f>
        <v>7111541156.1800003</v>
      </c>
      <c r="R8" s="200">
        <f>+R10+R76</f>
        <v>7111541156.1800003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2282462384</v>
      </c>
      <c r="J10" s="200">
        <f>+J12+J50+J71</f>
        <v>2282462384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1799031164</v>
      </c>
      <c r="P10" s="202">
        <f>+P12+P50+P71</f>
        <v>435571906</v>
      </c>
      <c r="Q10" s="202">
        <f>+Q12+Q50+Q71</f>
        <v>415601663</v>
      </c>
      <c r="R10" s="202">
        <f>+R12+R50+R71</f>
        <v>415601663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247170169</v>
      </c>
      <c r="Q12" s="202">
        <f>+Q14+Q40+Q43</f>
        <v>247170169</v>
      </c>
      <c r="R12" s="202">
        <f>+R14+R40+R43</f>
        <v>247170169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247170169</v>
      </c>
      <c r="Q14" s="202">
        <f>+Q16+Q20+Q24+Q36</f>
        <v>247170169</v>
      </c>
      <c r="R14" s="202">
        <f>+R16+R20+R24+R36</f>
        <v>247170169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109434623</v>
      </c>
      <c r="Q24" s="202">
        <f>SUM(Q25:Q32)</f>
        <v>109434623</v>
      </c>
      <c r="R24" s="202">
        <f>SUM(R25:R32)</f>
        <v>109434623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6">
        <v>32877733</v>
      </c>
      <c r="Q25" s="206">
        <v>32877733</v>
      </c>
      <c r="R25" s="206">
        <v>32877733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6">
        <v>3306258</v>
      </c>
      <c r="Q26" s="206">
        <v>3306258</v>
      </c>
      <c r="R26" s="206">
        <v>3306258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6"/>
      <c r="Q27" s="206"/>
      <c r="R27" s="206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6"/>
      <c r="Q28" s="206"/>
      <c r="R28" s="206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6">
        <v>45002718</v>
      </c>
      <c r="Q29" s="206">
        <v>45002718</v>
      </c>
      <c r="R29" s="206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6">
        <v>23871564</v>
      </c>
      <c r="Q30" s="206">
        <v>23871564</v>
      </c>
      <c r="R30" s="206">
        <v>23871564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6">
        <v>2147663</v>
      </c>
      <c r="Q31" s="206">
        <v>2147663</v>
      </c>
      <c r="R31" s="206">
        <v>2147663</v>
      </c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6">
        <v>2228687</v>
      </c>
      <c r="Q32" s="206">
        <v>2228687</v>
      </c>
      <c r="R32" s="206">
        <v>2228687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6"/>
      <c r="P33" s="206"/>
      <c r="Q33" s="206"/>
      <c r="R33" s="206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107448559</v>
      </c>
      <c r="J50" s="203">
        <f>+J52+J55</f>
        <v>107448559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755669860</v>
      </c>
      <c r="P50" s="202">
        <f>+P52+P55</f>
        <v>158922027</v>
      </c>
      <c r="Q50" s="202">
        <f>+Q52+Q55</f>
        <v>138951784</v>
      </c>
      <c r="R50" s="202">
        <f>+R52+R55</f>
        <v>138951784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107448559</v>
      </c>
      <c r="J55" s="203">
        <f>SUM(J56:J69)</f>
        <v>103560559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684831860</v>
      </c>
      <c r="P55" s="202">
        <f>SUM(P56:P69)</f>
        <v>88084027</v>
      </c>
      <c r="Q55" s="202">
        <f>SUM(Q56:Q69)</f>
        <v>68113784</v>
      </c>
      <c r="R55" s="202">
        <f>SUM(R56:R69)</f>
        <v>68113784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1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1"/>
        <v>241865916</v>
      </c>
      <c r="N57" s="204"/>
      <c r="O57" s="208">
        <v>241809727</v>
      </c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>
        <v>14000000</v>
      </c>
      <c r="K58" s="204"/>
      <c r="L58" s="204"/>
      <c r="M58" s="206">
        <f t="shared" si="1"/>
        <v>14000000</v>
      </c>
      <c r="N58" s="204"/>
      <c r="O58" s="206">
        <v>13491560</v>
      </c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100500000</v>
      </c>
      <c r="J59" s="209"/>
      <c r="K59" s="204"/>
      <c r="L59" s="204"/>
      <c r="M59" s="206">
        <f t="shared" si="1"/>
        <v>422890411</v>
      </c>
      <c r="N59" s="204"/>
      <c r="O59" s="206">
        <v>389970014</v>
      </c>
      <c r="P59" s="206">
        <v>71586798</v>
      </c>
      <c r="Q59" s="208">
        <v>58048531</v>
      </c>
      <c r="R59" s="208">
        <v>58048531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1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1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9">
        <v>24500000</v>
      </c>
      <c r="K62" s="204"/>
      <c r="L62" s="204"/>
      <c r="M62" s="206">
        <f t="shared" si="1"/>
        <v>24500000</v>
      </c>
      <c r="N62" s="204"/>
      <c r="O62" s="208">
        <v>24500000</v>
      </c>
      <c r="P62" s="208">
        <v>1436670</v>
      </c>
      <c r="Q62" s="208">
        <v>1436670</v>
      </c>
      <c r="R62" s="208">
        <v>1436670</v>
      </c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1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1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1"/>
        <v>16000000</v>
      </c>
      <c r="N65" s="204"/>
      <c r="O65" s="208">
        <v>12000000</v>
      </c>
      <c r="P65" s="208">
        <v>12000000</v>
      </c>
      <c r="Q65" s="208">
        <v>5568024</v>
      </c>
      <c r="R65" s="208">
        <v>5568024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1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1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1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1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29479710</v>
      </c>
      <c r="P71" s="210">
        <f>+P72+P73</f>
        <v>29479710</v>
      </c>
      <c r="Q71" s="210">
        <f>+Q72+Q73</f>
        <v>29479710</v>
      </c>
      <c r="R71" s="210">
        <f>+R72+R73</f>
        <v>29479710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>
        <v>27810000</v>
      </c>
      <c r="P72" s="208">
        <v>27810000</v>
      </c>
      <c r="Q72" s="208">
        <v>27810000</v>
      </c>
      <c r="R72" s="208">
        <v>27810000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1669710</v>
      </c>
      <c r="P73" s="208">
        <v>1669710</v>
      </c>
      <c r="Q73" s="208">
        <v>1669710</v>
      </c>
      <c r="R73" s="208">
        <v>1669710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10185709461</v>
      </c>
      <c r="P76" s="202">
        <f>SUM(P78:P84)</f>
        <v>9318524520</v>
      </c>
      <c r="Q76" s="202">
        <f>SUM(Q78:Q84)</f>
        <v>6695939493.1800003</v>
      </c>
      <c r="R76" s="202">
        <f>SUM(R78:R84)</f>
        <v>6695939493.1800003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206">
        <v>3501852769</v>
      </c>
      <c r="P78" s="206">
        <v>3490425169</v>
      </c>
      <c r="Q78" s="206">
        <v>2690179400</v>
      </c>
      <c r="R78" s="206">
        <v>2690179400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206">
        <v>1200900567</v>
      </c>
      <c r="P79" s="206">
        <v>1200900567</v>
      </c>
      <c r="Q79" s="206">
        <v>848205000</v>
      </c>
      <c r="R79" s="206">
        <v>848205000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206">
        <v>948261800</v>
      </c>
      <c r="P80" s="206">
        <v>932241800</v>
      </c>
      <c r="Q80" s="206">
        <v>712178000</v>
      </c>
      <c r="R80" s="206">
        <v>712178000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206">
        <v>61707265</v>
      </c>
      <c r="P81" s="206">
        <v>61225098</v>
      </c>
      <c r="Q81" s="206">
        <v>17215803</v>
      </c>
      <c r="R81" s="206">
        <v>17215803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206">
        <v>1818366458</v>
      </c>
      <c r="P82" s="206">
        <v>1818366458</v>
      </c>
      <c r="Q82" s="206">
        <v>1102820793.1800001</v>
      </c>
      <c r="R82" s="206">
        <v>1102820793.1800001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206">
        <v>2654620602</v>
      </c>
      <c r="P83" s="206">
        <v>1815365428</v>
      </c>
      <c r="Q83" s="206">
        <v>1325340497</v>
      </c>
      <c r="R83" s="206">
        <v>1325340497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G1" zoomScaleNormal="100" workbookViewId="0">
      <selection activeCell="I27" sqref="I27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OCTUBRE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2604338719</v>
      </c>
      <c r="J8" s="229">
        <f>+J10+J48</f>
        <v>2604338719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10063691618</v>
      </c>
      <c r="P8" s="202">
        <f>+P10+P48</f>
        <v>7265430379</v>
      </c>
      <c r="Q8" s="202">
        <f>+Q10+Q48</f>
        <v>6757839021</v>
      </c>
      <c r="R8" s="202">
        <f>+R10+R48</f>
        <v>6757839021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2569268219</v>
      </c>
      <c r="J10" s="232">
        <f>+J12+J39+J42</f>
        <v>2569268219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8637629061</v>
      </c>
      <c r="P10" s="204">
        <f>+P12+P39+P42</f>
        <v>5910044055</v>
      </c>
      <c r="Q10" s="204">
        <f>+Q12+Q39+Q42</f>
        <v>5825514092</v>
      </c>
      <c r="R10" s="204">
        <f>+R12+R39+R42</f>
        <v>5825514092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2554268219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6981871640</v>
      </c>
      <c r="P12" s="204">
        <f>+P14+P19+P23++P35</f>
        <v>4254286934</v>
      </c>
      <c r="Q12" s="204">
        <f>+Q14+Q19+Q23++Q35</f>
        <v>4247688571</v>
      </c>
      <c r="R12" s="204">
        <f>+R14+R19+R23++R35</f>
        <v>4247688571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8138678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6111471235</v>
      </c>
      <c r="N14" s="204"/>
      <c r="O14" s="232">
        <f>SUM(O15:O17)</f>
        <v>5771079859</v>
      </c>
      <c r="P14" s="232">
        <f>SUM(P15:P17)</f>
        <v>3659577313</v>
      </c>
      <c r="Q14" s="232">
        <f>SUM(Q15:Q17)</f>
        <v>3652978950</v>
      </c>
      <c r="R14" s="232">
        <f>SUM(R15:R17)</f>
        <v>3652978950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8138678</v>
      </c>
      <c r="J15" s="206">
        <v>2333999201</v>
      </c>
      <c r="K15" s="206"/>
      <c r="L15" s="206"/>
      <c r="M15" s="233">
        <f>+G15-I15+J15</f>
        <v>5652340895</v>
      </c>
      <c r="N15" s="206"/>
      <c r="O15" s="233">
        <v>5327831535</v>
      </c>
      <c r="P15" s="233">
        <v>3505378775</v>
      </c>
      <c r="Q15" s="233">
        <v>3505378775</v>
      </c>
      <c r="R15" s="233">
        <v>3505378775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3">
        <v>377248324</v>
      </c>
      <c r="P16" s="233">
        <v>116949404</v>
      </c>
      <c r="Q16" s="233">
        <v>116949404</v>
      </c>
      <c r="R16" s="233">
        <v>116949404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3">
        <v>66000000</v>
      </c>
      <c r="P17" s="233">
        <v>37249134</v>
      </c>
      <c r="Q17" s="233">
        <v>30650771</v>
      </c>
      <c r="R17" s="233">
        <v>30650771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285676763</v>
      </c>
      <c r="Q19" s="204">
        <f>SUM(Q20:Q21)</f>
        <v>285676763</v>
      </c>
      <c r="R19" s="204">
        <f>SUM(R20:R21)</f>
        <v>285676763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>+G21-I21+J21</f>
        <v>453720036</v>
      </c>
      <c r="N21" s="206"/>
      <c r="O21" s="233">
        <v>408348032</v>
      </c>
      <c r="P21" s="233">
        <v>285676763</v>
      </c>
      <c r="Q21" s="233">
        <v>285676763</v>
      </c>
      <c r="R21" s="233">
        <v>285676763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779305071</v>
      </c>
      <c r="P23" s="204">
        <f>SUM(P24:P31)</f>
        <v>285914141</v>
      </c>
      <c r="Q23" s="204">
        <f>SUM(Q24:Q31)</f>
        <v>285914141</v>
      </c>
      <c r="R23" s="204">
        <f>SUM(R24:R31)</f>
        <v>285914141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>+G24-I24+J24</f>
        <v>108129269</v>
      </c>
      <c r="N24" s="206"/>
      <c r="O24" s="233">
        <v>97316342</v>
      </c>
      <c r="P24" s="233">
        <v>69169324</v>
      </c>
      <c r="Q24" s="233">
        <v>69169324</v>
      </c>
      <c r="R24" s="233">
        <v>69169324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>+G25-I25+J25</f>
        <v>20224612</v>
      </c>
      <c r="N25" s="206"/>
      <c r="O25" s="233">
        <v>18631872</v>
      </c>
      <c r="P25" s="233">
        <v>7232490</v>
      </c>
      <c r="Q25" s="233">
        <v>7232490</v>
      </c>
      <c r="R25" s="233">
        <v>7232490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0">+G26+I26-J26</f>
        <v>7010338</v>
      </c>
      <c r="N26" s="206"/>
      <c r="O26" s="233">
        <v>6309304</v>
      </c>
      <c r="P26" s="233">
        <v>6093527</v>
      </c>
      <c r="Q26" s="233">
        <v>6093527</v>
      </c>
      <c r="R26" s="233">
        <v>6093527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0"/>
        <v>7193256</v>
      </c>
      <c r="N27" s="206"/>
      <c r="O27" s="233">
        <v>7193256</v>
      </c>
      <c r="P27" s="233">
        <v>6818289</v>
      </c>
      <c r="Q27" s="233">
        <v>6818289</v>
      </c>
      <c r="R27" s="233">
        <v>6818289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0"/>
        <v>156781793</v>
      </c>
      <c r="N28" s="206"/>
      <c r="O28" s="233">
        <v>141103613</v>
      </c>
      <c r="P28" s="233">
        <v>121055627</v>
      </c>
      <c r="Q28" s="233">
        <v>121055627</v>
      </c>
      <c r="R28" s="233">
        <v>121055627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>+G29-I29+J29</f>
        <v>163314368</v>
      </c>
      <c r="N29" s="206"/>
      <c r="O29" s="233">
        <v>150463714</v>
      </c>
      <c r="P29" s="233">
        <v>60705982</v>
      </c>
      <c r="Q29" s="233">
        <v>60705982</v>
      </c>
      <c r="R29" s="233">
        <v>60705982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>+G30-I30+J30</f>
        <v>313536499</v>
      </c>
      <c r="N30" s="206"/>
      <c r="O30" s="233">
        <v>282182949</v>
      </c>
      <c r="P30" s="233">
        <v>1099250</v>
      </c>
      <c r="Q30" s="233">
        <v>1099250</v>
      </c>
      <c r="R30" s="233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0"/>
        <v>84560024</v>
      </c>
      <c r="N31" s="206"/>
      <c r="O31" s="233">
        <v>76104021</v>
      </c>
      <c r="P31" s="233">
        <v>13739652</v>
      </c>
      <c r="Q31" s="233">
        <v>13739652</v>
      </c>
      <c r="R31" s="233">
        <v>13739652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>+G35-I35+J35</f>
        <v>23138678</v>
      </c>
      <c r="N35" s="205"/>
      <c r="O35" s="204">
        <f>+O36+O37</f>
        <v>23138678</v>
      </c>
      <c r="P35" s="204">
        <f>+P36+P37</f>
        <v>23118717</v>
      </c>
      <c r="Q35" s="204">
        <f>+Q36+Q37</f>
        <v>23118717</v>
      </c>
      <c r="R35" s="204">
        <f>+R36+R37</f>
        <v>23118717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14980039</v>
      </c>
      <c r="Q36" s="234">
        <v>14980039</v>
      </c>
      <c r="R36" s="234">
        <v>14980039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>+J40</f>
        <v>0</v>
      </c>
      <c r="K39" s="232">
        <f>+K40</f>
        <v>0</v>
      </c>
      <c r="L39" s="232">
        <f>+L40</f>
        <v>0</v>
      </c>
      <c r="M39" s="232">
        <f>+M40</f>
        <v>382556118</v>
      </c>
      <c r="N39" s="204"/>
      <c r="O39" s="204">
        <f>+O40</f>
        <v>301047600</v>
      </c>
      <c r="P39" s="204">
        <f>+P40</f>
        <v>301047600</v>
      </c>
      <c r="Q39" s="204">
        <f>+Q40</f>
        <v>223116000</v>
      </c>
      <c r="R39" s="204">
        <f>+R40</f>
        <v>223116000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301047600</v>
      </c>
      <c r="P40" s="234">
        <v>301047600</v>
      </c>
      <c r="Q40" s="234">
        <v>223116000</v>
      </c>
      <c r="R40" s="234">
        <v>223116000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15000000</v>
      </c>
      <c r="J42" s="232">
        <f>SUM(J43:J46)</f>
        <v>15000000</v>
      </c>
      <c r="K42" s="232">
        <f>SUM(K43:K46)</f>
        <v>0</v>
      </c>
      <c r="L42" s="232">
        <f>SUM(L43:L46)</f>
        <v>0</v>
      </c>
      <c r="M42" s="232">
        <f>+G42-I42+J42</f>
        <v>1503028286</v>
      </c>
      <c r="N42" s="204"/>
      <c r="O42" s="232">
        <f>SUM(O43:O46)</f>
        <v>1354709821</v>
      </c>
      <c r="P42" s="232">
        <f>SUM(P43:P46)</f>
        <v>1354709521</v>
      </c>
      <c r="Q42" s="232">
        <f>SUM(Q43:Q46)</f>
        <v>1354709521</v>
      </c>
      <c r="R42" s="232">
        <f>SUM(R43:R46)</f>
        <v>1354709521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>
        <v>15000000</v>
      </c>
      <c r="K43" s="204"/>
      <c r="L43" s="204"/>
      <c r="M43" s="233">
        <f>+G43-I43+J43</f>
        <v>633885532</v>
      </c>
      <c r="N43" s="204"/>
      <c r="O43" s="209">
        <v>603819116</v>
      </c>
      <c r="P43" s="209">
        <v>603818816</v>
      </c>
      <c r="Q43" s="209">
        <v>603818816</v>
      </c>
      <c r="R43" s="209">
        <v>603818816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15000000</v>
      </c>
      <c r="J44" s="209"/>
      <c r="K44" s="204"/>
      <c r="L44" s="204"/>
      <c r="M44" s="233">
        <f>+G44-I44+J44</f>
        <v>664609457</v>
      </c>
      <c r="N44" s="204"/>
      <c r="O44" s="209">
        <v>577028801</v>
      </c>
      <c r="P44" s="209">
        <v>577028801</v>
      </c>
      <c r="Q44" s="209">
        <v>577028801</v>
      </c>
      <c r="R44" s="209">
        <v>577028801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>+G45-I45+J45</f>
        <v>122719978</v>
      </c>
      <c r="N45" s="202"/>
      <c r="O45" s="209">
        <v>104307418</v>
      </c>
      <c r="P45" s="209">
        <v>104307418</v>
      </c>
      <c r="Q45" s="209">
        <v>104307418</v>
      </c>
      <c r="R45" s="209">
        <v>104307418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69554486</v>
      </c>
      <c r="P46" s="209">
        <v>69554486</v>
      </c>
      <c r="Q46" s="209">
        <v>69554486</v>
      </c>
      <c r="R46" s="209">
        <v>69554486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35070500</v>
      </c>
      <c r="J48" s="232">
        <f>+J50+J53</f>
        <v>35070500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1426062557</v>
      </c>
      <c r="P48" s="204">
        <f>+P50+P53</f>
        <v>1355386324</v>
      </c>
      <c r="Q48" s="204">
        <f>+Q50+Q53</f>
        <v>932324929</v>
      </c>
      <c r="R48" s="204">
        <f>+R50+R53</f>
        <v>932324929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35070500</v>
      </c>
      <c r="J53" s="232">
        <f>SUM(J55:J67)</f>
        <v>35070500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1426062557</v>
      </c>
      <c r="P53" s="235">
        <f>SUM(P55:P69)</f>
        <v>1355386324</v>
      </c>
      <c r="Q53" s="235">
        <f>SUM(Q55:Q69)</f>
        <v>932324929</v>
      </c>
      <c r="R53" s="235">
        <f>SUM(R55:R69)</f>
        <v>932324929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>
        <v>8000000</v>
      </c>
      <c r="K57" s="204"/>
      <c r="L57" s="204"/>
      <c r="M57" s="233">
        <f t="shared" si="1"/>
        <v>137000000</v>
      </c>
      <c r="N57" s="204"/>
      <c r="O57" s="234">
        <v>133172031</v>
      </c>
      <c r="P57" s="234">
        <v>125322031</v>
      </c>
      <c r="Q57" s="234">
        <v>64539875</v>
      </c>
      <c r="R57" s="234">
        <v>64539875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13000000</v>
      </c>
      <c r="K58" s="204"/>
      <c r="L58" s="204"/>
      <c r="M58" s="233">
        <f t="shared" si="1"/>
        <v>608250000</v>
      </c>
      <c r="N58" s="204"/>
      <c r="O58" s="234">
        <v>599859170</v>
      </c>
      <c r="P58" s="234">
        <v>549166011</v>
      </c>
      <c r="Q58" s="234">
        <v>424618431</v>
      </c>
      <c r="R58" s="234">
        <v>424618431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17000000</v>
      </c>
      <c r="J59" s="209"/>
      <c r="K59" s="204"/>
      <c r="L59" s="204"/>
      <c r="M59" s="233">
        <f>+G59-I59+J59</f>
        <v>110685525</v>
      </c>
      <c r="N59" s="234"/>
      <c r="O59" s="234">
        <v>99516533</v>
      </c>
      <c r="P59" s="234">
        <v>99249700</v>
      </c>
      <c r="Q59" s="234">
        <v>75634569</v>
      </c>
      <c r="R59" s="234">
        <v>75634569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1070500</v>
      </c>
      <c r="K60" s="204"/>
      <c r="L60" s="204"/>
      <c r="M60" s="233">
        <f t="shared" si="1"/>
        <v>16070500</v>
      </c>
      <c r="N60" s="204"/>
      <c r="O60" s="209">
        <v>16070500</v>
      </c>
      <c r="P60" s="209">
        <v>16070500</v>
      </c>
      <c r="Q60" s="209">
        <v>6430900</v>
      </c>
      <c r="R60" s="209">
        <v>6430900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8070500</v>
      </c>
      <c r="J61" s="209"/>
      <c r="K61" s="204"/>
      <c r="L61" s="204"/>
      <c r="M61" s="233">
        <f t="shared" si="1"/>
        <v>180629500</v>
      </c>
      <c r="N61" s="204"/>
      <c r="O61" s="209">
        <v>161000000</v>
      </c>
      <c r="P61" s="209">
        <v>149133759</v>
      </c>
      <c r="Q61" s="209">
        <v>149133759</v>
      </c>
      <c r="R61" s="209">
        <v>149133759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"/>
        <v>15000000</v>
      </c>
      <c r="N62" s="204"/>
      <c r="O62" s="209">
        <v>629192</v>
      </c>
      <c r="P62" s="209">
        <v>629192</v>
      </c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"/>
        <v>500000000</v>
      </c>
      <c r="N63" s="204"/>
      <c r="O63" s="234">
        <v>268691221</v>
      </c>
      <c r="P63" s="234">
        <v>268691221</v>
      </c>
      <c r="Q63" s="234">
        <v>195688125</v>
      </c>
      <c r="R63" s="234">
        <v>195688125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"/>
        <v>207000000</v>
      </c>
      <c r="N65" s="204"/>
      <c r="O65" s="234">
        <v>135732760</v>
      </c>
      <c r="P65" s="234">
        <v>135732760</v>
      </c>
      <c r="Q65" s="234">
        <v>4888120</v>
      </c>
      <c r="R65" s="234">
        <v>4888120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"/>
        <v>3500000</v>
      </c>
      <c r="N67" s="205"/>
      <c r="O67" s="234">
        <v>874650</v>
      </c>
      <c r="P67" s="234">
        <v>874650</v>
      </c>
      <c r="Q67" s="234">
        <v>874650</v>
      </c>
      <c r="R67" s="234">
        <v>874650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N1" workbookViewId="0">
      <selection activeCell="O5" sqref="O5:R5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OCTUBRE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4886801103</v>
      </c>
      <c r="J8" s="202">
        <f>+J10+J80</f>
        <v>4886801103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22048432243</v>
      </c>
      <c r="P8" s="200">
        <f>+P10+P80</f>
        <v>17019526805</v>
      </c>
      <c r="Q8" s="200">
        <f>+Q10+Q80</f>
        <v>13869380177.18</v>
      </c>
      <c r="R8" s="200">
        <f>+R10+R80</f>
        <v>13869380177.18</v>
      </c>
      <c r="T8" s="38">
        <f>+M8-O8</f>
        <v>4402644972</v>
      </c>
      <c r="U8" s="38">
        <f>+O8-P8</f>
        <v>5028905438</v>
      </c>
      <c r="V8" s="38">
        <f>+P8-Q8</f>
        <v>3150146627.8199997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4886801103</v>
      </c>
      <c r="J10" s="92">
        <f>+J12+J52+J73</f>
        <v>4886801103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11862722782</v>
      </c>
      <c r="P10" s="92">
        <f>+P12+P52+P73</f>
        <v>7701002285</v>
      </c>
      <c r="Q10" s="92">
        <f>+Q12+Q52+Q73</f>
        <v>7173440684</v>
      </c>
      <c r="R10" s="92">
        <f>+R12+R52+R73</f>
        <v>7173440684</v>
      </c>
      <c r="T10" s="38">
        <f>+M10-O10</f>
        <v>3459554396</v>
      </c>
      <c r="U10" s="38">
        <f>+O10-P10</f>
        <v>4161720497</v>
      </c>
      <c r="V10" s="38">
        <f>+P10-Q10</f>
        <v>527561601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4744282044</v>
      </c>
      <c r="J12" s="54">
        <f>+J14+J42+J45</f>
        <v>4744282044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9651510655</v>
      </c>
      <c r="P12" s="36">
        <f>+P14+P42+P45</f>
        <v>6157214224</v>
      </c>
      <c r="Q12" s="36">
        <f>+Q14+Q42+Q45</f>
        <v>6072684261</v>
      </c>
      <c r="R12" s="36">
        <f>+R14+R42+R45</f>
        <v>6072684261</v>
      </c>
      <c r="S12" s="37"/>
      <c r="T12" s="38">
        <f>+M12-O12</f>
        <v>1991593211</v>
      </c>
      <c r="U12" s="38">
        <f>+O12-P12</f>
        <v>3494296431</v>
      </c>
      <c r="V12" s="38">
        <f>+P12-Q12</f>
        <v>84529963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4729282044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7995753234</v>
      </c>
      <c r="P14" s="54">
        <f>+P16+P21+P25++P38+P36</f>
        <v>4501457103</v>
      </c>
      <c r="Q14" s="54">
        <f t="shared" si="0"/>
        <v>4494858740</v>
      </c>
      <c r="R14" s="54">
        <f t="shared" si="0"/>
        <v>4494858740</v>
      </c>
      <c r="S14" s="37"/>
      <c r="T14" s="36">
        <f>+M14-O14</f>
        <v>600633997</v>
      </c>
      <c r="U14" s="38">
        <f>+O14-P14</f>
        <v>3494296131</v>
      </c>
      <c r="V14" s="38">
        <f>+P14-Q14</f>
        <v>6598363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8138678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6345359901</v>
      </c>
      <c r="N16" s="36"/>
      <c r="O16" s="36">
        <f>SUM(O17:O19)</f>
        <v>6004968525</v>
      </c>
      <c r="P16" s="36">
        <f>SUM(P17:P19)</f>
        <v>3659577313</v>
      </c>
      <c r="Q16" s="36">
        <f>SUM(Q17:Q19)</f>
        <v>3652978950</v>
      </c>
      <c r="R16" s="36">
        <f>SUM(R17:R19)</f>
        <v>3652978950</v>
      </c>
      <c r="S16" s="37"/>
      <c r="T16" s="38">
        <f>+M16-O16</f>
        <v>340391376</v>
      </c>
      <c r="U16" s="38">
        <f>+O16-P16</f>
        <v>2345391212</v>
      </c>
      <c r="V16" s="38">
        <f>+P16-Q16</f>
        <v>6598363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8138678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5886229561</v>
      </c>
      <c r="N17" s="95"/>
      <c r="O17" s="181">
        <f>'REC20'!O17+'REC21'!O15</f>
        <v>5561720201</v>
      </c>
      <c r="P17" s="181">
        <f>'REC20'!P17+'REC21'!P15</f>
        <v>3505378775</v>
      </c>
      <c r="Q17" s="181">
        <f>'REC20'!Q17+'REC21'!Q15</f>
        <v>3505378775</v>
      </c>
      <c r="R17" s="181">
        <f>'REC20'!R17+'REC21'!R15</f>
        <v>3505378775</v>
      </c>
      <c r="T17" s="97">
        <f>+M17-O17</f>
        <v>324509360</v>
      </c>
      <c r="U17" s="97">
        <f t="shared" ref="U17:W18" si="1">+O17-P17</f>
        <v>2056341426</v>
      </c>
      <c r="V17" s="97">
        <f t="shared" si="1"/>
        <v>0</v>
      </c>
      <c r="W17" s="97">
        <f t="shared" si="1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377248324</v>
      </c>
      <c r="P18" s="96">
        <f>+'REC20'!P18+'REC21'!P16</f>
        <v>116949404</v>
      </c>
      <c r="Q18" s="96">
        <f>+'REC20'!Q18+'REC21'!Q16</f>
        <v>116949404</v>
      </c>
      <c r="R18" s="96">
        <f>+'REC20'!R18+'REC21'!R16</f>
        <v>116949404</v>
      </c>
      <c r="T18" s="97">
        <f>+M18-O18</f>
        <v>11882016</v>
      </c>
      <c r="U18" s="97">
        <f t="shared" si="1"/>
        <v>260298920</v>
      </c>
      <c r="V18" s="97">
        <f t="shared" si="1"/>
        <v>0</v>
      </c>
      <c r="W18" s="97">
        <f t="shared" si="1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37249134</v>
      </c>
      <c r="Q19" s="181">
        <f>+'REC21'!Q17</f>
        <v>30650771</v>
      </c>
      <c r="R19" s="181">
        <f>+'REC21'!R17</f>
        <v>30650771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423412309</v>
      </c>
      <c r="Q21" s="36">
        <f>SUM(Q22:Q23)</f>
        <v>423412309</v>
      </c>
      <c r="R21" s="36">
        <f>SUM(R22:R23)</f>
        <v>423412309</v>
      </c>
      <c r="S21" s="37"/>
      <c r="T21" s="38">
        <f>+M21-O21</f>
        <v>45372004</v>
      </c>
      <c r="U21" s="38">
        <f>+O21-P21</f>
        <v>130569295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2">+O22-P22</f>
        <v>0</v>
      </c>
      <c r="V22" s="97">
        <f t="shared" si="2"/>
        <v>0</v>
      </c>
      <c r="W22" s="97">
        <f t="shared" si="2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>+G23-I23+J23</f>
        <v>599353608</v>
      </c>
      <c r="N23" s="95"/>
      <c r="O23" s="96">
        <f>+'REC20'!O22+'REC21'!O21</f>
        <v>553981604</v>
      </c>
      <c r="P23" s="96">
        <f>+'REC20'!P22+'REC21'!P21</f>
        <v>423412309</v>
      </c>
      <c r="Q23" s="96">
        <f>+'REC20'!Q22+'REC21'!Q21</f>
        <v>423412309</v>
      </c>
      <c r="R23" s="96">
        <f>+'REC20'!R22+'REC21'!R21</f>
        <v>423412309</v>
      </c>
      <c r="T23" s="97">
        <f>+M23-O23</f>
        <v>45372004</v>
      </c>
      <c r="U23" s="97">
        <f t="shared" si="2"/>
        <v>130569295</v>
      </c>
      <c r="V23" s="97">
        <f t="shared" si="2"/>
        <v>0</v>
      </c>
      <c r="W23" s="97">
        <f t="shared" si="2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1413664427</v>
      </c>
      <c r="P25" s="36">
        <f>SUM(P26:P33)</f>
        <v>395348764</v>
      </c>
      <c r="Q25" s="36">
        <f>SUM(Q26:Q33)</f>
        <v>395348764</v>
      </c>
      <c r="R25" s="36">
        <f>SUM(R26:R33)</f>
        <v>395348764</v>
      </c>
      <c r="T25" s="38">
        <f>+M25-O25</f>
        <v>81445088</v>
      </c>
      <c r="U25" s="38">
        <f>+O25-P25</f>
        <v>1018315663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3">+G26-I26+J26</f>
        <v>189213133</v>
      </c>
      <c r="N26" s="95"/>
      <c r="O26" s="96">
        <f>+'REC20'!O25+'REC21'!O24</f>
        <v>178400206</v>
      </c>
      <c r="P26" s="96">
        <f>+'REC20'!P25+'REC21'!P24</f>
        <v>102047057</v>
      </c>
      <c r="Q26" s="96">
        <f>+'REC20'!Q25+'REC21'!Q24</f>
        <v>102047057</v>
      </c>
      <c r="R26" s="96">
        <f>+'REC20'!R25+'REC21'!R24</f>
        <v>102047057</v>
      </c>
      <c r="T26" s="97">
        <f t="shared" ref="T26:T33" si="4">+M26-O26</f>
        <v>10812927</v>
      </c>
      <c r="U26" s="97">
        <f t="shared" ref="U26:W33" si="5">+O26-P26</f>
        <v>76353149</v>
      </c>
      <c r="V26" s="97">
        <f t="shared" si="5"/>
        <v>0</v>
      </c>
      <c r="W26" s="97">
        <f t="shared" si="5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3"/>
        <v>35669158</v>
      </c>
      <c r="N27" s="95"/>
      <c r="O27" s="96">
        <f>+'REC20'!O26+'REC21'!O25</f>
        <v>34076418</v>
      </c>
      <c r="P27" s="96">
        <f>+'REC20'!P26+'REC21'!P25</f>
        <v>10538748</v>
      </c>
      <c r="Q27" s="96">
        <f>+'REC20'!Q26+'REC21'!Q25</f>
        <v>10538748</v>
      </c>
      <c r="R27" s="96">
        <f>+'REC20'!R26+'REC21'!R25</f>
        <v>10538748</v>
      </c>
      <c r="T27" s="97">
        <f t="shared" si="4"/>
        <v>1592740</v>
      </c>
      <c r="U27" s="97">
        <f t="shared" si="5"/>
        <v>23537670</v>
      </c>
      <c r="V27" s="97">
        <f t="shared" si="5"/>
        <v>0</v>
      </c>
      <c r="W27" s="97">
        <f t="shared" si="5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3"/>
        <v>7010338</v>
      </c>
      <c r="N28" s="95"/>
      <c r="O28" s="96">
        <f>+'REC20'!O27+'REC21'!O26</f>
        <v>6309304</v>
      </c>
      <c r="P28" s="96">
        <f>+'REC20'!P27+'REC21'!P26</f>
        <v>6093527</v>
      </c>
      <c r="Q28" s="96">
        <f>+'REC20'!Q27+'REC21'!Q26</f>
        <v>6093527</v>
      </c>
      <c r="R28" s="96">
        <f>+'REC20'!R27+'REC21'!R26</f>
        <v>6093527</v>
      </c>
      <c r="T28" s="97">
        <f t="shared" si="4"/>
        <v>701034</v>
      </c>
      <c r="U28" s="97">
        <f t="shared" si="5"/>
        <v>215777</v>
      </c>
      <c r="V28" s="97">
        <f t="shared" si="5"/>
        <v>0</v>
      </c>
      <c r="W28" s="97">
        <f t="shared" si="5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3"/>
        <v>7193256</v>
      </c>
      <c r="N29" s="95"/>
      <c r="O29" s="96">
        <f>+'REC20'!O28+'REC21'!O27</f>
        <v>7193256</v>
      </c>
      <c r="P29" s="96">
        <f>+'REC20'!P28+'REC21'!P27</f>
        <v>6818289</v>
      </c>
      <c r="Q29" s="96">
        <f>+'REC20'!Q28+'REC21'!Q27</f>
        <v>6818289</v>
      </c>
      <c r="R29" s="96">
        <f>+'REC20'!R28+'REC21'!R27</f>
        <v>6818289</v>
      </c>
      <c r="T29" s="97">
        <f t="shared" si="4"/>
        <v>0</v>
      </c>
      <c r="U29" s="97">
        <f t="shared" si="5"/>
        <v>374967</v>
      </c>
      <c r="V29" s="97">
        <f t="shared" si="5"/>
        <v>0</v>
      </c>
      <c r="W29" s="97">
        <f t="shared" si="5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3"/>
        <v>275994379</v>
      </c>
      <c r="N30" s="95"/>
      <c r="O30" s="96">
        <f>+'REC20'!O29++'REC21'!O28</f>
        <v>260316199</v>
      </c>
      <c r="P30" s="96">
        <f>+'REC20'!P29++'REC21'!P28</f>
        <v>166058345</v>
      </c>
      <c r="Q30" s="96">
        <f>+'REC20'!Q29++'REC21'!Q28</f>
        <v>166058345</v>
      </c>
      <c r="R30" s="96">
        <f>+'REC20'!R29++'REC21'!R28</f>
        <v>166058345</v>
      </c>
      <c r="T30" s="97">
        <f t="shared" si="4"/>
        <v>15678180</v>
      </c>
      <c r="U30" s="97">
        <f t="shared" si="5"/>
        <v>94257854</v>
      </c>
      <c r="V30" s="97">
        <f t="shared" si="5"/>
        <v>0</v>
      </c>
      <c r="W30" s="97">
        <f t="shared" si="5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3"/>
        <v>287494145</v>
      </c>
      <c r="N31" s="95"/>
      <c r="O31" s="96">
        <f>+'REC20'!O30+'REC21'!O29</f>
        <v>274643491</v>
      </c>
      <c r="P31" s="96">
        <f>+'REC20'!P30+'REC21'!P29</f>
        <v>84577546</v>
      </c>
      <c r="Q31" s="96">
        <f>+'REC20'!Q30+'REC21'!Q29</f>
        <v>84577546</v>
      </c>
      <c r="R31" s="96">
        <f>+'REC20'!R30+'REC21'!R29</f>
        <v>84577546</v>
      </c>
      <c r="T31" s="97">
        <f t="shared" si="4"/>
        <v>12850654</v>
      </c>
      <c r="U31" s="97">
        <f t="shared" si="5"/>
        <v>190065945</v>
      </c>
      <c r="V31" s="97">
        <f t="shared" si="5"/>
        <v>0</v>
      </c>
      <c r="W31" s="97">
        <f t="shared" si="5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3"/>
        <v>572244369</v>
      </c>
      <c r="N32" s="95"/>
      <c r="O32" s="96">
        <f>+'REC20'!O31+'REC21'!O30</f>
        <v>540890819</v>
      </c>
      <c r="P32" s="96">
        <f>+'REC20'!P31+'REC21'!P30</f>
        <v>3246913</v>
      </c>
      <c r="Q32" s="96">
        <f>+'REC20'!Q31+'REC21'!Q30</f>
        <v>3246913</v>
      </c>
      <c r="R32" s="96">
        <f>+'REC20'!R31+'REC21'!R30</f>
        <v>3246913</v>
      </c>
      <c r="T32" s="97">
        <f t="shared" si="4"/>
        <v>31353550</v>
      </c>
      <c r="U32" s="97">
        <f t="shared" si="5"/>
        <v>537643906</v>
      </c>
      <c r="V32" s="97">
        <f t="shared" si="5"/>
        <v>0</v>
      </c>
      <c r="W32" s="97">
        <f t="shared" si="5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3"/>
        <v>120290737</v>
      </c>
      <c r="N33" s="95"/>
      <c r="O33" s="96">
        <f>+'REC20'!O32+'REC21'!O31</f>
        <v>111834734</v>
      </c>
      <c r="P33" s="96">
        <f>+'REC20'!P32+'REC21'!P31</f>
        <v>15968339</v>
      </c>
      <c r="Q33" s="96">
        <f>+'REC20'!Q32+'REC21'!Q31</f>
        <v>15968339</v>
      </c>
      <c r="R33" s="96">
        <f>+'REC20'!R32+'REC21'!R31</f>
        <v>15968339</v>
      </c>
      <c r="T33" s="97">
        <f t="shared" si="4"/>
        <v>8456003</v>
      </c>
      <c r="U33" s="97">
        <f t="shared" si="5"/>
        <v>95866395</v>
      </c>
      <c r="V33" s="97">
        <f t="shared" si="5"/>
        <v>0</v>
      </c>
      <c r="W33" s="97">
        <f t="shared" si="5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23118717</v>
      </c>
      <c r="Q38" s="36">
        <f>+Q39+Q40</f>
        <v>23118717</v>
      </c>
      <c r="R38" s="36">
        <f>+R39+R40</f>
        <v>23118717</v>
      </c>
      <c r="T38" s="36">
        <f>+T39+T40</f>
        <v>0</v>
      </c>
      <c r="U38" s="34">
        <f>+O38-P38</f>
        <v>19961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>+G39-I39+J39</f>
        <v>15000000</v>
      </c>
      <c r="N39" s="95"/>
      <c r="O39" s="96">
        <f>+'REC21'!O36</f>
        <v>15000000</v>
      </c>
      <c r="P39" s="96">
        <f>+'REC20'!P37+'REC21'!P36</f>
        <v>14980039</v>
      </c>
      <c r="Q39" s="96">
        <f>+'REC20'!Q37+'REC21'!Q36</f>
        <v>14980039</v>
      </c>
      <c r="R39" s="96">
        <f>+'REC20'!R37+'REC21'!R36</f>
        <v>14980039</v>
      </c>
      <c r="T39" s="97">
        <f>+M39-O39</f>
        <v>0</v>
      </c>
      <c r="U39" s="97">
        <f t="shared" ref="U39:W40" si="6">+O39-P39</f>
        <v>19961</v>
      </c>
      <c r="V39" s="97">
        <f t="shared" si="6"/>
        <v>0</v>
      </c>
      <c r="W39" s="97">
        <f t="shared" si="6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6"/>
        <v>0</v>
      </c>
      <c r="V40" s="97">
        <f t="shared" si="6"/>
        <v>0</v>
      </c>
      <c r="W40" s="97">
        <f t="shared" si="6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301047600</v>
      </c>
      <c r="P42" s="36">
        <f>+P43</f>
        <v>301047600</v>
      </c>
      <c r="Q42" s="36">
        <f>+Q43</f>
        <v>223116000</v>
      </c>
      <c r="R42" s="36">
        <f>+R43</f>
        <v>223116000</v>
      </c>
      <c r="S42" s="37"/>
      <c r="T42" s="38">
        <f>+M42-O42</f>
        <v>81508518</v>
      </c>
      <c r="U42" s="38">
        <f t="shared" ref="U42:W43" si="7">+O42-P42</f>
        <v>0</v>
      </c>
      <c r="V42" s="38">
        <f t="shared" si="7"/>
        <v>77931600</v>
      </c>
      <c r="W42" s="38">
        <f t="shared" si="7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301047600</v>
      </c>
      <c r="P43" s="96">
        <f>+'REC20'!P41+'REC21'!P40</f>
        <v>301047600</v>
      </c>
      <c r="Q43" s="96">
        <f>+'REC20'!Q41+'REC21'!Q40</f>
        <v>223116000</v>
      </c>
      <c r="R43" s="96">
        <f>+'REC20'!R41+'REC21'!R40</f>
        <v>223116000</v>
      </c>
      <c r="T43" s="97">
        <f>+M43-O43</f>
        <v>81508518</v>
      </c>
      <c r="U43" s="97">
        <f t="shared" si="7"/>
        <v>0</v>
      </c>
      <c r="V43" s="97">
        <f t="shared" si="7"/>
        <v>77931600</v>
      </c>
      <c r="W43" s="97">
        <f t="shared" si="7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15000000</v>
      </c>
      <c r="J45" s="34">
        <f>+'REC20'!J43+J47</f>
        <v>1176132231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1354709821</v>
      </c>
      <c r="P45" s="34">
        <f>SUM(P47:P50)</f>
        <v>1354709521</v>
      </c>
      <c r="Q45" s="34">
        <f>SUM(Q47:Q50)</f>
        <v>1354709521</v>
      </c>
      <c r="R45" s="34">
        <f>SUM(R47:R50)</f>
        <v>1354709521</v>
      </c>
      <c r="S45" s="37"/>
      <c r="T45" s="36">
        <f>+M45-O45</f>
        <v>1309450696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15000000</v>
      </c>
      <c r="K47" s="96">
        <f>+'REC20'!K43+'REC21'!K43</f>
        <v>0</v>
      </c>
      <c r="L47" s="96">
        <f>+'REC20'!L43+'REC21'!L43</f>
        <v>0</v>
      </c>
      <c r="M47" s="174">
        <f>+G47-I47+J47+L47-K47</f>
        <v>633885532</v>
      </c>
      <c r="N47" s="95"/>
      <c r="O47" s="96">
        <f>+'REC20'!O45+'REC21'!O43</f>
        <v>603819116</v>
      </c>
      <c r="P47" s="96">
        <f>+'REC20'!P45+'REC21'!P43</f>
        <v>603818816</v>
      </c>
      <c r="Q47" s="96">
        <f>+'REC20'!Q45+'REC21'!Q43</f>
        <v>603818816</v>
      </c>
      <c r="R47" s="96">
        <f>+'REC20'!R45+'REC21'!R43</f>
        <v>603818816</v>
      </c>
      <c r="T47" s="97">
        <f>+M47-O47</f>
        <v>30066416</v>
      </c>
      <c r="U47" s="97">
        <f t="shared" ref="U47:W50" si="8">+O47-P47</f>
        <v>300</v>
      </c>
      <c r="V47" s="97">
        <f t="shared" si="8"/>
        <v>0</v>
      </c>
      <c r="W47" s="97">
        <f t="shared" si="8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15000000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664609457</v>
      </c>
      <c r="N48" s="95"/>
      <c r="O48" s="96">
        <f>+'REC20'!O46+'REC21'!O44</f>
        <v>577028801</v>
      </c>
      <c r="P48" s="96">
        <f>+'REC20'!P46+'REC21'!P44</f>
        <v>577028801</v>
      </c>
      <c r="Q48" s="96">
        <f>+'REC20'!Q46+'REC21'!Q44</f>
        <v>577028801</v>
      </c>
      <c r="R48" s="96">
        <f>+'REC20'!R46+'REC21'!R44</f>
        <v>577028801</v>
      </c>
      <c r="S48" s="37"/>
      <c r="T48" s="97">
        <f>+M48-O48</f>
        <v>87580656</v>
      </c>
      <c r="U48" s="97">
        <f t="shared" si="8"/>
        <v>0</v>
      </c>
      <c r="V48" s="97">
        <f t="shared" si="8"/>
        <v>0</v>
      </c>
      <c r="W48" s="97">
        <f t="shared" si="8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104307418</v>
      </c>
      <c r="P49" s="96">
        <f>+'REC20'!P47+'REC21'!P45</f>
        <v>104307418</v>
      </c>
      <c r="Q49" s="96">
        <f>+'REC20'!Q47+'REC21'!Q45</f>
        <v>104307418</v>
      </c>
      <c r="R49" s="96">
        <f>+'REC20'!R47+'REC21'!R45</f>
        <v>104307418</v>
      </c>
      <c r="T49" s="97">
        <f>+M49-O49</f>
        <v>18412560</v>
      </c>
      <c r="U49" s="97">
        <f t="shared" si="8"/>
        <v>0</v>
      </c>
      <c r="V49" s="97">
        <f t="shared" si="8"/>
        <v>0</v>
      </c>
      <c r="W49" s="97">
        <f t="shared" si="8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69554486</v>
      </c>
      <c r="P50" s="96">
        <f>+'REC20'!P48+'REC21'!P46</f>
        <v>69554486</v>
      </c>
      <c r="Q50" s="96">
        <f>+'REC20'!Q48+'REC21'!Q46</f>
        <v>69554486</v>
      </c>
      <c r="R50" s="96">
        <f>+'REC20'!R48+'REC21'!R46</f>
        <v>69554486</v>
      </c>
      <c r="T50" s="97">
        <f>+M50-O50</f>
        <v>12258833</v>
      </c>
      <c r="U50" s="97">
        <f t="shared" si="8"/>
        <v>0</v>
      </c>
      <c r="V50" s="97">
        <f t="shared" si="8"/>
        <v>0</v>
      </c>
      <c r="W50" s="97">
        <f t="shared" si="8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142519059</v>
      </c>
      <c r="J52" s="34">
        <f>+J54+J57</f>
        <v>142519059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2181732417</v>
      </c>
      <c r="P52" s="36">
        <f>+P54+P57</f>
        <v>1514308351</v>
      </c>
      <c r="Q52" s="36">
        <f>+Q54+Q57</f>
        <v>1071276713</v>
      </c>
      <c r="R52" s="36">
        <f>+R54+R57</f>
        <v>1071276713</v>
      </c>
      <c r="S52" s="37"/>
      <c r="T52" s="38">
        <f>+M52-O52</f>
        <v>405557994</v>
      </c>
      <c r="U52" s="38">
        <f>+O52-P52</f>
        <v>667424066</v>
      </c>
      <c r="V52" s="38">
        <f>+P52-Q52</f>
        <v>443031638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9">+O54-P54</f>
        <v>0</v>
      </c>
      <c r="V54" s="38">
        <f t="shared" si="9"/>
        <v>0</v>
      </c>
      <c r="W54" s="38">
        <f t="shared" si="9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9"/>
        <v>0</v>
      </c>
      <c r="V55" s="97">
        <f t="shared" si="9"/>
        <v>0</v>
      </c>
      <c r="W55" s="97">
        <f t="shared" si="9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142519059</v>
      </c>
      <c r="J57" s="34">
        <f>SUM(J59:J71)</f>
        <v>138631059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2110894417</v>
      </c>
      <c r="P57" s="34">
        <f>SUM(P58:P71)</f>
        <v>1443470351</v>
      </c>
      <c r="Q57" s="34">
        <f>SUM(Q58:Q71)</f>
        <v>1000438713</v>
      </c>
      <c r="R57" s="34">
        <f>SUM(R58:R71)</f>
        <v>1000438713</v>
      </c>
      <c r="S57" s="37"/>
      <c r="T57" s="38">
        <f>+M57-O57</f>
        <v>405557994</v>
      </c>
      <c r="U57" s="38">
        <f>+O57-P57</f>
        <v>667424066</v>
      </c>
      <c r="V57" s="38">
        <f>+P57-Q57</f>
        <v>443031638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0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>+M59-O59</f>
        <v>0</v>
      </c>
      <c r="U59" s="97">
        <f t="shared" ref="U59:W60" si="11">+O59-P59</f>
        <v>0</v>
      </c>
      <c r="V59" s="97">
        <f t="shared" si="11"/>
        <v>0</v>
      </c>
      <c r="W59" s="97">
        <f t="shared" si="11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0"/>
        <v>241865916</v>
      </c>
      <c r="N60" s="95"/>
      <c r="O60" s="96">
        <f>+'REC20'!O57+'REC21'!O56</f>
        <v>241809727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2">+M60-O60</f>
        <v>56189</v>
      </c>
      <c r="U60" s="97">
        <f t="shared" si="11"/>
        <v>241809727</v>
      </c>
      <c r="V60" s="97">
        <f t="shared" si="11"/>
        <v>0</v>
      </c>
      <c r="W60" s="97">
        <f t="shared" si="11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22000000</v>
      </c>
      <c r="K61" s="96">
        <f>+'REC21'!K57</f>
        <v>0</v>
      </c>
      <c r="L61" s="96">
        <f>+'REC21'!L57</f>
        <v>0</v>
      </c>
      <c r="M61" s="174">
        <f t="shared" si="10"/>
        <v>151000000</v>
      </c>
      <c r="N61" s="95"/>
      <c r="O61" s="96">
        <f>+'REC20'!O58+'REC21'!O57</f>
        <v>146663591</v>
      </c>
      <c r="P61" s="96">
        <f>+'REC20'!P58+'REC21'!P57</f>
        <v>125322031</v>
      </c>
      <c r="Q61" s="96">
        <f>+'REC20'!Q58+'REC21'!Q57</f>
        <v>64539875</v>
      </c>
      <c r="R61" s="96">
        <f>+'REC20'!R58+'REC21'!R57</f>
        <v>64539875</v>
      </c>
      <c r="S61" s="37"/>
      <c r="T61" s="97">
        <f t="shared" si="12"/>
        <v>4336409</v>
      </c>
      <c r="U61" s="97">
        <f>+O61-P61</f>
        <v>21341560</v>
      </c>
      <c r="V61" s="97">
        <f t="shared" ref="U61:W71" si="13">+P61-Q61</f>
        <v>60782156</v>
      </c>
      <c r="W61" s="97">
        <f t="shared" si="13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100500000</v>
      </c>
      <c r="J62" s="96">
        <f>+'REC21'!J58</f>
        <v>13000000</v>
      </c>
      <c r="K62" s="96">
        <f>+'REC20'!K56+'REC21'!K58</f>
        <v>0</v>
      </c>
      <c r="L62" s="96">
        <f>+'REC20'!L56+'REC21'!L58</f>
        <v>0</v>
      </c>
      <c r="M62" s="174">
        <f t="shared" si="10"/>
        <v>1031140411</v>
      </c>
      <c r="N62" s="95"/>
      <c r="O62" s="96">
        <f>+'REC20'!O59+'REC21'!O58</f>
        <v>989829184</v>
      </c>
      <c r="P62" s="96">
        <f>+'REC20'!P59+'REC21'!P58</f>
        <v>620752809</v>
      </c>
      <c r="Q62" s="96">
        <f>+'REC20'!Q59+'REC21'!Q58</f>
        <v>482666962</v>
      </c>
      <c r="R62" s="96">
        <f>+'REC20'!R59+'REC21'!R58</f>
        <v>482666962</v>
      </c>
      <c r="S62" s="37"/>
      <c r="T62" s="97">
        <f>+M62-O62</f>
        <v>41311227</v>
      </c>
      <c r="U62" s="97">
        <f>+O62-P62</f>
        <v>369076375</v>
      </c>
      <c r="V62" s="97">
        <f t="shared" si="13"/>
        <v>138085847</v>
      </c>
      <c r="W62" s="97">
        <f t="shared" si="13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17000000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0"/>
        <v>110685525</v>
      </c>
      <c r="N63" s="95"/>
      <c r="O63" s="96">
        <f>+'REC20'!O60+'REC21'!O59</f>
        <v>99516533</v>
      </c>
      <c r="P63" s="96">
        <f>+'REC20'!P60+'REC21'!P59</f>
        <v>99249700</v>
      </c>
      <c r="Q63" s="96">
        <f>+'REC20'!Q60+'REC21'!Q59</f>
        <v>75634569</v>
      </c>
      <c r="R63" s="96">
        <f>+'REC20'!R60+'REC21'!R59</f>
        <v>75634569</v>
      </c>
      <c r="S63" s="37"/>
      <c r="T63" s="97">
        <f t="shared" si="12"/>
        <v>11168992</v>
      </c>
      <c r="U63" s="97">
        <f>+O63-P63</f>
        <v>266833</v>
      </c>
      <c r="V63" s="97">
        <f t="shared" si="13"/>
        <v>23615131</v>
      </c>
      <c r="W63" s="97">
        <f t="shared" si="13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1070500</v>
      </c>
      <c r="K64" s="96">
        <f>+'REC20'!K59+'REC21'!K60</f>
        <v>0</v>
      </c>
      <c r="L64" s="96">
        <f>+'REC20'!L59+'REC21'!L60</f>
        <v>0</v>
      </c>
      <c r="M64" s="174">
        <f t="shared" si="10"/>
        <v>16070500</v>
      </c>
      <c r="N64" s="95"/>
      <c r="O64" s="96">
        <f>+'REC21'!O60</f>
        <v>16070500</v>
      </c>
      <c r="P64" s="96">
        <f>+'REC21'!P60</f>
        <v>16070500</v>
      </c>
      <c r="Q64" s="96">
        <f>+'REC20'!Q61+'REC21'!Q60</f>
        <v>6430900</v>
      </c>
      <c r="R64" s="96">
        <f>+'REC20'!R61+'REC21'!R60</f>
        <v>6430900</v>
      </c>
      <c r="S64" s="37"/>
      <c r="T64" s="97">
        <f t="shared" si="12"/>
        <v>0</v>
      </c>
      <c r="U64" s="97">
        <f t="shared" si="13"/>
        <v>0</v>
      </c>
      <c r="V64" s="97">
        <f t="shared" si="13"/>
        <v>9639600</v>
      </c>
      <c r="W64" s="97">
        <f t="shared" si="13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8070500</v>
      </c>
      <c r="J65" s="96">
        <f>+'REC20'!J62</f>
        <v>24500000</v>
      </c>
      <c r="K65" s="96">
        <f>+'REC20'!K60+'REC21'!K61</f>
        <v>0</v>
      </c>
      <c r="L65" s="96">
        <f>+'REC20'!L60+'REC21'!L61</f>
        <v>0</v>
      </c>
      <c r="M65" s="174">
        <f t="shared" si="10"/>
        <v>205129500</v>
      </c>
      <c r="N65" s="95"/>
      <c r="O65" s="96">
        <f>+'REC20'!O62+'REC21'!O61</f>
        <v>185500000</v>
      </c>
      <c r="P65" s="96">
        <f>+'REC20'!P62+'REC21'!P61</f>
        <v>150570429</v>
      </c>
      <c r="Q65" s="96">
        <f>+'REC20'!Q62+'REC21'!Q61</f>
        <v>150570429</v>
      </c>
      <c r="R65" s="96">
        <f>+'REC20'!R62+'REC21'!R61</f>
        <v>150570429</v>
      </c>
      <c r="S65" s="37"/>
      <c r="T65" s="97">
        <f t="shared" si="12"/>
        <v>19629500</v>
      </c>
      <c r="U65" s="97">
        <f>+O65-P65</f>
        <v>34929571</v>
      </c>
      <c r="V65" s="97">
        <f t="shared" si="13"/>
        <v>0</v>
      </c>
      <c r="W65" s="97">
        <f t="shared" si="13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0"/>
        <v>15000000</v>
      </c>
      <c r="N66" s="95"/>
      <c r="O66" s="96">
        <f>+'REC20'!O63+'REC21'!O62</f>
        <v>629192</v>
      </c>
      <c r="P66" s="96">
        <f>+'REC20'!P63+'REC21'!P62</f>
        <v>629192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2"/>
        <v>14370808</v>
      </c>
      <c r="U66" s="97">
        <f t="shared" si="13"/>
        <v>0</v>
      </c>
      <c r="V66" s="97">
        <f t="shared" si="13"/>
        <v>629192</v>
      </c>
      <c r="W66" s="97">
        <f t="shared" si="13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0"/>
        <v>500000000</v>
      </c>
      <c r="N67" s="95"/>
      <c r="O67" s="96">
        <f>+'REC20'!O64+'REC21'!O63</f>
        <v>268691221</v>
      </c>
      <c r="P67" s="96">
        <f>+'REC20'!P64+'REC21'!P63</f>
        <v>268691221</v>
      </c>
      <c r="Q67" s="96">
        <f>+'REC20'!Q64+'REC21'!Q63</f>
        <v>195688125</v>
      </c>
      <c r="R67" s="96">
        <f>+'REC20'!R64+'REC21'!R63</f>
        <v>195688125</v>
      </c>
      <c r="S67" s="37"/>
      <c r="T67" s="97">
        <f t="shared" si="12"/>
        <v>231308779</v>
      </c>
      <c r="U67" s="97">
        <f>+O67-P67</f>
        <v>0</v>
      </c>
      <c r="V67" s="97">
        <f t="shared" si="13"/>
        <v>73003096</v>
      </c>
      <c r="W67" s="97">
        <f t="shared" si="13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0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5568024</v>
      </c>
      <c r="R68" s="96">
        <f>+'REC20'!R65+'REC21'!R64</f>
        <v>5568024</v>
      </c>
      <c r="T68" s="97">
        <f t="shared" si="12"/>
        <v>7000000</v>
      </c>
      <c r="U68" s="97">
        <f>+O68-P68</f>
        <v>0</v>
      </c>
      <c r="V68" s="97">
        <f t="shared" si="13"/>
        <v>6431976</v>
      </c>
      <c r="W68" s="97">
        <f t="shared" si="13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0"/>
        <v>207000000</v>
      </c>
      <c r="N69" s="95"/>
      <c r="O69" s="96">
        <f>+'REC20'!O67+'REC21'!O65</f>
        <v>135732760</v>
      </c>
      <c r="P69" s="96">
        <f>+'REC20'!P67+'REC21'!P65</f>
        <v>135732760</v>
      </c>
      <c r="Q69" s="96">
        <f>+'REC20'!Q67+'REC21'!Q65</f>
        <v>4888120</v>
      </c>
      <c r="R69" s="96">
        <f>+'REC20'!R67+'REC21'!R65</f>
        <v>4888120</v>
      </c>
      <c r="S69" s="37"/>
      <c r="T69" s="97">
        <f t="shared" si="12"/>
        <v>71267240</v>
      </c>
      <c r="U69" s="97">
        <f>+O69-P69</f>
        <v>0</v>
      </c>
      <c r="V69" s="97">
        <f t="shared" si="13"/>
        <v>130844640</v>
      </c>
      <c r="W69" s="97">
        <f t="shared" si="13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0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2"/>
        <v>2483500</v>
      </c>
      <c r="U70" s="97">
        <f t="shared" si="13"/>
        <v>0</v>
      </c>
      <c r="V70" s="97">
        <f t="shared" si="13"/>
        <v>0</v>
      </c>
      <c r="W70" s="97">
        <f t="shared" si="13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0"/>
        <v>3500000</v>
      </c>
      <c r="N71" s="95"/>
      <c r="O71" s="96">
        <f>+'REC20'!O69+'REC21'!O67</f>
        <v>874650</v>
      </c>
      <c r="P71" s="96">
        <f>+'REC20'!P69+'REC21'!P67</f>
        <v>874650</v>
      </c>
      <c r="Q71" s="96">
        <f>+'REC20'!Q69+'REC21'!Q67</f>
        <v>874650</v>
      </c>
      <c r="R71" s="96">
        <f>+'REC20'!R69+'REC21'!R67</f>
        <v>874650</v>
      </c>
      <c r="S71" s="37"/>
      <c r="T71" s="97">
        <f t="shared" si="12"/>
        <v>2625350</v>
      </c>
      <c r="U71" s="97">
        <f t="shared" si="13"/>
        <v>0</v>
      </c>
      <c r="V71" s="97">
        <f t="shared" si="13"/>
        <v>0</v>
      </c>
      <c r="W71" s="97">
        <f t="shared" si="13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29479710</v>
      </c>
      <c r="P73" s="32">
        <f>+P74+P76</f>
        <v>29479710</v>
      </c>
      <c r="Q73" s="32">
        <f>+Q74+Q76</f>
        <v>29479710</v>
      </c>
      <c r="R73" s="32">
        <f>+R74+R76</f>
        <v>29479710</v>
      </c>
      <c r="S73" s="37"/>
      <c r="T73" s="38">
        <f>+M73-O73</f>
        <v>1062403191</v>
      </c>
      <c r="U73" s="38">
        <f t="shared" ref="U73:W74" si="14">+O73-P73</f>
        <v>0</v>
      </c>
      <c r="V73" s="38">
        <f t="shared" si="14"/>
        <v>0</v>
      </c>
      <c r="W73" s="38">
        <f t="shared" si="14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27810000</v>
      </c>
      <c r="P74" s="96">
        <f>+'REC20'!P72</f>
        <v>27810000</v>
      </c>
      <c r="Q74" s="96">
        <f>+'REC20'!Q72</f>
        <v>27810000</v>
      </c>
      <c r="R74" s="96">
        <f>+'REC20'!R72</f>
        <v>27810000</v>
      </c>
      <c r="S74" s="37"/>
      <c r="T74" s="97">
        <f>+M74-O74</f>
        <v>0</v>
      </c>
      <c r="U74" s="97">
        <f t="shared" si="14"/>
        <v>0</v>
      </c>
      <c r="V74" s="97">
        <f t="shared" si="14"/>
        <v>0</v>
      </c>
      <c r="W74" s="97">
        <f t="shared" si="14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1669710</v>
      </c>
      <c r="P76" s="96">
        <f>+'REC20'!P73</f>
        <v>1669710</v>
      </c>
      <c r="Q76" s="96">
        <f>+'REC20'!Q73</f>
        <v>1669710</v>
      </c>
      <c r="R76" s="96">
        <f>+'REC20'!R73</f>
        <v>1669710</v>
      </c>
      <c r="S76" s="37"/>
      <c r="T76" s="97">
        <f>+M76-O76</f>
        <v>213600290</v>
      </c>
      <c r="U76" s="97">
        <f t="shared" ref="U76:W77" si="15">+O76-P76</f>
        <v>0</v>
      </c>
      <c r="V76" s="97">
        <f t="shared" si="15"/>
        <v>0</v>
      </c>
      <c r="W76" s="97">
        <f t="shared" si="15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15"/>
        <v>0</v>
      </c>
      <c r="V77" s="97">
        <f t="shared" si="15"/>
        <v>0</v>
      </c>
      <c r="W77" s="97">
        <f t="shared" si="15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16">+G80-I80+J80+L80-K80</f>
        <v>11128800037</v>
      </c>
      <c r="N80" s="36"/>
      <c r="O80" s="171">
        <f>SUM(O81:O86)</f>
        <v>10185709461</v>
      </c>
      <c r="P80" s="171">
        <f>SUM(P81:P86)</f>
        <v>9318524520</v>
      </c>
      <c r="Q80" s="171">
        <f>SUM(Q81:Q86)</f>
        <v>6695939493.1800003</v>
      </c>
      <c r="R80" s="171">
        <f>SUM(R81:R86)</f>
        <v>6695939493.1800003</v>
      </c>
      <c r="S80" s="37"/>
      <c r="T80" s="38">
        <f t="shared" ref="T80:T86" si="17">+M80-O80</f>
        <v>943090576</v>
      </c>
      <c r="U80" s="38">
        <f t="shared" ref="U80:W86" si="18">+O80-P80</f>
        <v>867184941</v>
      </c>
      <c r="V80" s="38">
        <f t="shared" si="18"/>
        <v>2622585026.8199997</v>
      </c>
      <c r="W80" s="38">
        <f t="shared" si="18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16"/>
        <v>3611955613</v>
      </c>
      <c r="N81" s="36"/>
      <c r="O81" s="96">
        <f>+'REC20'!O78</f>
        <v>3501852769</v>
      </c>
      <c r="P81" s="96">
        <f>+'REC20'!P78</f>
        <v>3490425169</v>
      </c>
      <c r="Q81" s="96">
        <f>+'REC20'!Q78</f>
        <v>2690179400</v>
      </c>
      <c r="R81" s="96">
        <f>+'REC20'!R78</f>
        <v>2690179400</v>
      </c>
      <c r="S81" s="37"/>
      <c r="T81" s="98">
        <f t="shared" si="17"/>
        <v>110102844</v>
      </c>
      <c r="U81" s="98">
        <f t="shared" si="18"/>
        <v>11427600</v>
      </c>
      <c r="V81" s="98">
        <f t="shared" si="18"/>
        <v>800245769</v>
      </c>
      <c r="W81" s="98">
        <f t="shared" si="18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16"/>
        <v>1230575857</v>
      </c>
      <c r="N82" s="36"/>
      <c r="O82" s="96">
        <f>+'REC20'!O79</f>
        <v>1200900567</v>
      </c>
      <c r="P82" s="96">
        <f>+'REC20'!P79</f>
        <v>1200900567</v>
      </c>
      <c r="Q82" s="96">
        <f>+'REC20'!Q79</f>
        <v>848205000</v>
      </c>
      <c r="R82" s="96">
        <f>+'REC20'!R79</f>
        <v>848205000</v>
      </c>
      <c r="S82" s="37"/>
      <c r="T82" s="98">
        <f t="shared" si="17"/>
        <v>29675290</v>
      </c>
      <c r="U82" s="98">
        <f t="shared" si="18"/>
        <v>0</v>
      </c>
      <c r="V82" s="98">
        <f t="shared" si="18"/>
        <v>352695567</v>
      </c>
      <c r="W82" s="98">
        <f t="shared" si="18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16"/>
        <v>1016461810</v>
      </c>
      <c r="N83" s="208"/>
      <c r="O83" s="96">
        <f>+'REC20'!O80</f>
        <v>948261800</v>
      </c>
      <c r="P83" s="96">
        <f>+'REC20'!P80</f>
        <v>932241800</v>
      </c>
      <c r="Q83" s="96">
        <f>+'REC20'!Q80</f>
        <v>712178000</v>
      </c>
      <c r="R83" s="96">
        <f>+'REC20'!R80</f>
        <v>712178000</v>
      </c>
      <c r="S83" s="58"/>
      <c r="T83" s="98">
        <f t="shared" si="17"/>
        <v>68200010</v>
      </c>
      <c r="U83" s="98">
        <f t="shared" si="18"/>
        <v>16020000</v>
      </c>
      <c r="V83" s="98">
        <f t="shared" si="18"/>
        <v>220063800</v>
      </c>
      <c r="W83" s="97">
        <f t="shared" si="18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16"/>
        <v>150792000</v>
      </c>
      <c r="N84" s="95"/>
      <c r="O84" s="96">
        <f>+'REC20'!O81</f>
        <v>61707265</v>
      </c>
      <c r="P84" s="96">
        <f>+'REC20'!P81</f>
        <v>61225098</v>
      </c>
      <c r="Q84" s="96">
        <f>+'REC20'!Q81</f>
        <v>17215803</v>
      </c>
      <c r="R84" s="96">
        <f>+'REC20'!R81</f>
        <v>17215803</v>
      </c>
      <c r="S84" s="125"/>
      <c r="T84" s="98">
        <f>+M84-O84</f>
        <v>89084735</v>
      </c>
      <c r="U84" s="98">
        <f>+O84-P84</f>
        <v>482167</v>
      </c>
      <c r="V84" s="98">
        <f t="shared" si="18"/>
        <v>44009295</v>
      </c>
      <c r="W84" s="98">
        <f t="shared" si="18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16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1102820793.1800001</v>
      </c>
      <c r="R85" s="96">
        <f>+'REC20'!R82</f>
        <v>1102820793.1800001</v>
      </c>
      <c r="S85" s="58"/>
      <c r="T85" s="98">
        <f t="shared" si="17"/>
        <v>108193542</v>
      </c>
      <c r="U85" s="98">
        <f t="shared" si="18"/>
        <v>0</v>
      </c>
      <c r="V85" s="98">
        <f t="shared" si="18"/>
        <v>715545664.81999993</v>
      </c>
      <c r="W85" s="98">
        <f t="shared" si="18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16"/>
        <v>3192454757</v>
      </c>
      <c r="N86" s="270"/>
      <c r="O86" s="96">
        <f>+'REC20'!O83</f>
        <v>2654620602</v>
      </c>
      <c r="P86" s="96">
        <f>+'REC20'!P83</f>
        <v>1815365428</v>
      </c>
      <c r="Q86" s="96">
        <f>+'REC20'!Q83</f>
        <v>1325340497</v>
      </c>
      <c r="R86" s="96">
        <f>+'REC20'!R83</f>
        <v>1325340497</v>
      </c>
      <c r="S86" s="58"/>
      <c r="T86" s="98">
        <f t="shared" si="17"/>
        <v>537834155</v>
      </c>
      <c r="U86" s="98">
        <f t="shared" si="18"/>
        <v>839255174</v>
      </c>
      <c r="V86" s="98">
        <f t="shared" si="18"/>
        <v>490024931</v>
      </c>
      <c r="W86" s="98">
        <f t="shared" si="18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J5" sqref="J5:L5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OCTUBRE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22048432243</v>
      </c>
      <c r="K8" s="200">
        <f>+CONSOLIDACION!P8</f>
        <v>17019526805</v>
      </c>
      <c r="L8" s="200">
        <f>+CONSOLIDACION!Q8</f>
        <v>13869380177.18</v>
      </c>
      <c r="N8" s="200">
        <f>+G8-J8</f>
        <v>4402644972</v>
      </c>
      <c r="O8" s="141">
        <f>(K8/G8)*100</f>
        <v>64.343416590037734</v>
      </c>
      <c r="P8" s="141">
        <f>(L8/G8)*100</f>
        <v>52.434084496622646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11862722782</v>
      </c>
      <c r="K10" s="56">
        <f>+CONSOLIDACION!P10</f>
        <v>7701002285</v>
      </c>
      <c r="L10" s="56">
        <f>+CONSOLIDACION!Q10</f>
        <v>7173440684</v>
      </c>
      <c r="M10" s="48"/>
      <c r="N10" s="56">
        <f>+G10-J10</f>
        <v>3459554396</v>
      </c>
      <c r="O10" s="141">
        <f>(K10/G10)*100</f>
        <v>50.260168221321813</v>
      </c>
      <c r="P10" s="141">
        <f>(L10/G10)*100</f>
        <v>46.817066423388781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9651510655</v>
      </c>
      <c r="K12" s="56">
        <f>+CONSOLIDACION!P12</f>
        <v>6157214224</v>
      </c>
      <c r="L12" s="56">
        <f>+CONSOLIDACION!Q12</f>
        <v>6072684261</v>
      </c>
      <c r="M12" s="49"/>
      <c r="N12" s="56">
        <f>+G12-J12</f>
        <v>1991593211</v>
      </c>
      <c r="O12" s="141">
        <f>(+K12/G12)*100</f>
        <v>52.882927910487822</v>
      </c>
      <c r="P12" s="141">
        <f>(L12/G12)*100</f>
        <v>52.156919073215114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7995753234</v>
      </c>
      <c r="K14" s="56">
        <f>+CONSOLIDACION!P14</f>
        <v>4501457103</v>
      </c>
      <c r="L14" s="56">
        <f>+CONSOLIDACION!Q14</f>
        <v>4494858740</v>
      </c>
      <c r="M14" s="49"/>
      <c r="N14" s="56">
        <f>+G14-J14</f>
        <v>600633997</v>
      </c>
      <c r="O14" s="141">
        <f>(+K14/G14)*100</f>
        <v>52.364522235189661</v>
      </c>
      <c r="P14" s="141">
        <f>(L14/G14)*100</f>
        <v>52.287764839056962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6345359901</v>
      </c>
      <c r="H16" s="129"/>
      <c r="I16" s="17"/>
      <c r="J16" s="56">
        <f>+CONSOLIDACION!O16</f>
        <v>6004968525</v>
      </c>
      <c r="K16" s="56">
        <f>+CONSOLIDACION!P16</f>
        <v>3659577313</v>
      </c>
      <c r="L16" s="56">
        <f>+CONSOLIDACION!Q16</f>
        <v>3652978950</v>
      </c>
      <c r="M16" s="49"/>
      <c r="N16" s="56">
        <f>+G16-J16</f>
        <v>340391376</v>
      </c>
      <c r="O16" s="141">
        <f>(+K16/G16)*100</f>
        <v>57.673282053288531</v>
      </c>
      <c r="P16" s="141">
        <f t="shared" ref="P16:P25" si="0">(L16/G16)*100</f>
        <v>57.569294838962669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5886229561</v>
      </c>
      <c r="H17" s="130"/>
      <c r="I17" s="19"/>
      <c r="J17" s="60">
        <f>+CONSOLIDACION!O17</f>
        <v>5561720201</v>
      </c>
      <c r="K17" s="60">
        <f>+CONSOLIDACION!P17</f>
        <v>3505378775</v>
      </c>
      <c r="L17" s="60">
        <f>+CONSOLIDACION!Q17</f>
        <v>3505378775</v>
      </c>
      <c r="M17" s="48"/>
      <c r="N17" s="60">
        <f>+G17-J17</f>
        <v>324509360</v>
      </c>
      <c r="O17" s="142">
        <f>(+K17/G17)*100</f>
        <v>59.552192769126009</v>
      </c>
      <c r="P17" s="142">
        <f t="shared" si="0"/>
        <v>59.552192769126009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377248324</v>
      </c>
      <c r="K18" s="152">
        <f>+CONSOLIDACION!P18</f>
        <v>116949404</v>
      </c>
      <c r="L18" s="152">
        <f>+CONSOLIDACION!Q18</f>
        <v>116949404</v>
      </c>
      <c r="M18" s="48"/>
      <c r="N18" s="152">
        <f>+G18-J18</f>
        <v>11882016</v>
      </c>
      <c r="O18" s="142">
        <f>(+K18/G18)*100</f>
        <v>30.054044102549287</v>
      </c>
      <c r="P18" s="142">
        <f t="shared" si="0"/>
        <v>30.054044102549287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37249134</v>
      </c>
      <c r="L19" s="152">
        <f>+CONSOLIDACION!Q19</f>
        <v>30650771</v>
      </c>
      <c r="M19" s="48"/>
      <c r="N19" s="152">
        <f>+G19-J19</f>
        <v>4000000</v>
      </c>
      <c r="O19" s="142">
        <f>(+K19/G19)*100</f>
        <v>53.213048571428565</v>
      </c>
      <c r="P19" s="141">
        <f t="shared" si="0"/>
        <v>43.786815714285716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423412309</v>
      </c>
      <c r="L21" s="93">
        <f>+CONSOLIDACION!Q21</f>
        <v>423412309</v>
      </c>
      <c r="M21" s="48"/>
      <c r="N21" s="93">
        <f t="shared" ref="N21:N77" si="1">+G21-J21</f>
        <v>45372004</v>
      </c>
      <c r="O21" s="141">
        <f>(+K21/G21)*100</f>
        <v>70.644825249804782</v>
      </c>
      <c r="P21" s="141">
        <f t="shared" si="0"/>
        <v>70.644825249804782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423412309</v>
      </c>
      <c r="L23" s="152">
        <f>+CONSOLIDACION!Q23</f>
        <v>423412309</v>
      </c>
      <c r="M23" s="48"/>
      <c r="N23" s="60">
        <f t="shared" si="1"/>
        <v>45372004</v>
      </c>
      <c r="O23" s="142">
        <f>(+K23/G23)*100</f>
        <v>70.644825249804782</v>
      </c>
      <c r="P23" s="142">
        <f t="shared" si="0"/>
        <v>70.644825249804782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1413664427</v>
      </c>
      <c r="K25" s="93">
        <f>+CONSOLIDACION!P25</f>
        <v>395348764</v>
      </c>
      <c r="L25" s="93">
        <f>+CONSOLIDACION!Q25</f>
        <v>395348764</v>
      </c>
      <c r="M25" s="50"/>
      <c r="N25" s="93">
        <f t="shared" si="1"/>
        <v>81445088</v>
      </c>
      <c r="O25" s="141">
        <f t="shared" ref="O25:O81" si="2">(+K25/G25)*100</f>
        <v>26.442796332548259</v>
      </c>
      <c r="P25" s="141">
        <f t="shared" si="0"/>
        <v>26.442796332548259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102047057</v>
      </c>
      <c r="L26" s="98">
        <f>+CONSOLIDACION!Q26</f>
        <v>102047057</v>
      </c>
      <c r="M26" s="48"/>
      <c r="N26" s="98">
        <f t="shared" si="1"/>
        <v>10812927</v>
      </c>
      <c r="O26" s="142">
        <f t="shared" si="2"/>
        <v>53.932333016228853</v>
      </c>
      <c r="P26" s="142">
        <f>(+L26/G26)*100</f>
        <v>53.932333016228853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34076418</v>
      </c>
      <c r="K27" s="98">
        <f>+CONSOLIDACION!P27</f>
        <v>10538748</v>
      </c>
      <c r="L27" s="98">
        <f>+CONSOLIDACION!Q27</f>
        <v>10538748</v>
      </c>
      <c r="M27" s="48"/>
      <c r="N27" s="60">
        <f t="shared" si="1"/>
        <v>1592740</v>
      </c>
      <c r="O27" s="142">
        <f t="shared" si="2"/>
        <v>29.545827798906831</v>
      </c>
      <c r="P27" s="142">
        <f t="shared" ref="P27:P33" si="3">(+L27/G27)*100</f>
        <v>29.545827798906831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6093527</v>
      </c>
      <c r="L28" s="98">
        <f>+CONSOLIDACION!Q28</f>
        <v>6093527</v>
      </c>
      <c r="M28" s="48"/>
      <c r="N28" s="60">
        <f t="shared" si="1"/>
        <v>701034</v>
      </c>
      <c r="O28" s="142">
        <f t="shared" si="2"/>
        <v>86.922014316570753</v>
      </c>
      <c r="P28" s="142">
        <f t="shared" si="3"/>
        <v>86.922014316570753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7193256</v>
      </c>
      <c r="K29" s="98">
        <f>+CONSOLIDACION!P29</f>
        <v>6818289</v>
      </c>
      <c r="L29" s="98">
        <f>+CONSOLIDACION!Q29</f>
        <v>6818289</v>
      </c>
      <c r="M29" s="48"/>
      <c r="N29" s="60">
        <f t="shared" si="1"/>
        <v>0</v>
      </c>
      <c r="O29" s="142">
        <f t="shared" si="2"/>
        <v>94.787242383699393</v>
      </c>
      <c r="P29" s="142">
        <f t="shared" si="3"/>
        <v>94.787242383699393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166058345</v>
      </c>
      <c r="L30" s="98">
        <f>+CONSOLIDACION!Q30</f>
        <v>166058345</v>
      </c>
      <c r="M30" s="48"/>
      <c r="N30" s="152">
        <f t="shared" si="1"/>
        <v>15678180</v>
      </c>
      <c r="O30" s="142">
        <f t="shared" si="2"/>
        <v>60.16729239257441</v>
      </c>
      <c r="P30" s="142">
        <f t="shared" si="3"/>
        <v>60.16729239257441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274643491</v>
      </c>
      <c r="K31" s="98">
        <f>+CONSOLIDACION!P31</f>
        <v>84577546</v>
      </c>
      <c r="L31" s="98">
        <f>+CONSOLIDACION!Q31</f>
        <v>84577546</v>
      </c>
      <c r="M31" s="48"/>
      <c r="N31" s="60">
        <f t="shared" si="1"/>
        <v>12850654</v>
      </c>
      <c r="O31" s="142">
        <f t="shared" si="2"/>
        <v>29.418875991370193</v>
      </c>
      <c r="P31" s="142">
        <f t="shared" si="3"/>
        <v>29.418875991370193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3246913</v>
      </c>
      <c r="L32" s="98">
        <f>+CONSOLIDACION!Q32</f>
        <v>3246913</v>
      </c>
      <c r="M32" s="48"/>
      <c r="N32" s="60">
        <f t="shared" si="1"/>
        <v>31353550</v>
      </c>
      <c r="O32" s="142">
        <f t="shared" si="2"/>
        <v>0.56739972918807347</v>
      </c>
      <c r="P32" s="142">
        <f t="shared" si="3"/>
        <v>0.56739972918807347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15968339</v>
      </c>
      <c r="L33" s="98">
        <f>+CONSOLIDACION!Q33</f>
        <v>15968339</v>
      </c>
      <c r="M33" s="48"/>
      <c r="N33" s="60">
        <f t="shared" si="1"/>
        <v>8456003</v>
      </c>
      <c r="O33" s="142">
        <f t="shared" si="2"/>
        <v>13.27478690233646</v>
      </c>
      <c r="P33" s="142">
        <f t="shared" si="3"/>
        <v>13.27478690233646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23118717</v>
      </c>
      <c r="L37" s="93">
        <f>+CONSOLIDACION!Q38</f>
        <v>23118717</v>
      </c>
      <c r="M37" s="48"/>
      <c r="N37" s="93">
        <f t="shared" si="1"/>
        <v>0</v>
      </c>
      <c r="O37" s="141">
        <f t="shared" si="2"/>
        <v>99.913733187349777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14980039</v>
      </c>
      <c r="L38" s="98">
        <f>+CONSOLIDACION!Q39</f>
        <v>14980039</v>
      </c>
      <c r="M38" s="48"/>
      <c r="N38" s="98">
        <f t="shared" si="1"/>
        <v>0</v>
      </c>
      <c r="O38" s="142">
        <f t="shared" si="2"/>
        <v>99.866926666666672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301047600</v>
      </c>
      <c r="K41" s="93">
        <f>+K42</f>
        <v>301047600</v>
      </c>
      <c r="L41" s="93">
        <f>+L42</f>
        <v>223116000</v>
      </c>
      <c r="M41" s="48"/>
      <c r="N41" s="93">
        <f t="shared" si="1"/>
        <v>81508518</v>
      </c>
      <c r="O41" s="141">
        <f t="shared" si="2"/>
        <v>78.69370945467405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301047600</v>
      </c>
      <c r="K42" s="96">
        <f>+CONSOLIDACION!P43</f>
        <v>301047600</v>
      </c>
      <c r="L42" s="96">
        <f>+CONSOLIDACION!Q43</f>
        <v>223116000</v>
      </c>
      <c r="M42" s="49"/>
      <c r="N42" s="98">
        <f t="shared" si="1"/>
        <v>81508518</v>
      </c>
      <c r="O42" s="142">
        <f t="shared" si="2"/>
        <v>78.69370945467405</v>
      </c>
      <c r="P42" s="142">
        <f>(+L42/G42)*100</f>
        <v>58.322423692097381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1354709821</v>
      </c>
      <c r="K44" s="93">
        <f>+CONSOLIDACION!P45</f>
        <v>1354709521</v>
      </c>
      <c r="L44" s="93">
        <f>+CONSOLIDACION!Q45</f>
        <v>1354709521</v>
      </c>
      <c r="M44" s="48"/>
      <c r="N44" s="93">
        <f t="shared" si="1"/>
        <v>1309450696</v>
      </c>
      <c r="O44" s="141">
        <f t="shared" si="2"/>
        <v>50.84939561094771</v>
      </c>
      <c r="P44" s="142">
        <f t="shared" ref="P44:P85" si="4">(+L44/G44)*100</f>
        <v>50.84939561094771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633885532</v>
      </c>
      <c r="H46" s="129"/>
      <c r="I46" s="19"/>
      <c r="J46" s="95">
        <f>+CONSOLIDACION!O47</f>
        <v>603819116</v>
      </c>
      <c r="K46" s="95">
        <f>+CONSOLIDACION!P47</f>
        <v>603818816</v>
      </c>
      <c r="L46" s="95">
        <f>+CONSOLIDACION!Q47</f>
        <v>603818816</v>
      </c>
      <c r="M46" s="50"/>
      <c r="N46" s="95">
        <f t="shared" si="1"/>
        <v>30066416</v>
      </c>
      <c r="O46" s="141">
        <f t="shared" si="2"/>
        <v>95.256759386014821</v>
      </c>
      <c r="P46" s="142">
        <f t="shared" si="4"/>
        <v>95.256759386014821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664609457</v>
      </c>
      <c r="H47" s="129"/>
      <c r="I47" s="19"/>
      <c r="J47" s="95">
        <f>+CONSOLIDACION!O48</f>
        <v>577028801</v>
      </c>
      <c r="K47" s="95">
        <f>+CONSOLIDACION!P48</f>
        <v>577028801</v>
      </c>
      <c r="L47" s="95">
        <f>+CONSOLIDACION!Q48</f>
        <v>577028801</v>
      </c>
      <c r="M47" s="49"/>
      <c r="N47" s="60">
        <f t="shared" si="1"/>
        <v>87580656</v>
      </c>
      <c r="O47" s="142">
        <f t="shared" si="2"/>
        <v>86.822237469305236</v>
      </c>
      <c r="P47" s="142">
        <f>(+L47/G17)*100</f>
        <v>9.8030291720727547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104307418</v>
      </c>
      <c r="K48" s="95">
        <f>+CONSOLIDACION!P49</f>
        <v>104307418</v>
      </c>
      <c r="L48" s="95">
        <f>+CONSOLIDACION!Q49</f>
        <v>104307418</v>
      </c>
      <c r="M48" s="49"/>
      <c r="N48" s="60">
        <f t="shared" si="1"/>
        <v>18412560</v>
      </c>
      <c r="O48" s="142">
        <f t="shared" si="2"/>
        <v>84.996281534535484</v>
      </c>
      <c r="P48" s="142">
        <f t="shared" si="4"/>
        <v>84.996281534535484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69554486</v>
      </c>
      <c r="K49" s="95">
        <f>+CONSOLIDACION!P50</f>
        <v>69554486</v>
      </c>
      <c r="L49" s="95">
        <f>+CONSOLIDACION!Q50</f>
        <v>69554486</v>
      </c>
      <c r="M49" s="48"/>
      <c r="N49" s="60">
        <f t="shared" si="1"/>
        <v>12258833</v>
      </c>
      <c r="O49" s="142">
        <f t="shared" si="2"/>
        <v>85.016091328601391</v>
      </c>
      <c r="P49" s="142">
        <f t="shared" si="4"/>
        <v>85.016091328601391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2181732417</v>
      </c>
      <c r="K51" s="56">
        <f>+CONSOLIDACION!P52</f>
        <v>1514308351</v>
      </c>
      <c r="L51" s="56">
        <f>+CONSOLIDACION!Q52</f>
        <v>1071276713</v>
      </c>
      <c r="M51" s="48"/>
      <c r="N51" s="56">
        <f>+G51-J51</f>
        <v>405557994</v>
      </c>
      <c r="O51" s="141">
        <f t="shared" si="2"/>
        <v>58.528735103018938</v>
      </c>
      <c r="P51" s="142">
        <f t="shared" si="4"/>
        <v>41.405352427598046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4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4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2110894417</v>
      </c>
      <c r="K56" s="36">
        <f>+CONSOLIDACION!P57</f>
        <v>1443470351</v>
      </c>
      <c r="L56" s="36">
        <f>+CONSOLIDACION!Q57</f>
        <v>1000438713</v>
      </c>
      <c r="M56" s="48"/>
      <c r="N56" s="36">
        <f>+G56-J56</f>
        <v>405557994</v>
      </c>
      <c r="O56" s="141">
        <f t="shared" si="2"/>
        <v>57.361321227067705</v>
      </c>
      <c r="P56" s="141">
        <f t="shared" si="4"/>
        <v>39.755916250466299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241809727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56189</v>
      </c>
      <c r="O59" s="142">
        <f t="shared" si="2"/>
        <v>0</v>
      </c>
      <c r="P59" s="142">
        <f t="shared" si="4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151000000</v>
      </c>
      <c r="H60" s="132"/>
      <c r="I60" s="19"/>
      <c r="J60" s="60">
        <f>+CONSOLIDACION!O61</f>
        <v>146663591</v>
      </c>
      <c r="K60" s="60">
        <f>+CONSOLIDACION!P61</f>
        <v>125322031</v>
      </c>
      <c r="L60" s="60">
        <f>+CONSOLIDACION!Q61</f>
        <v>64539875</v>
      </c>
      <c r="M60" s="49"/>
      <c r="N60" s="152">
        <f t="shared" si="1"/>
        <v>4336409</v>
      </c>
      <c r="O60" s="142">
        <f t="shared" si="2"/>
        <v>82.994722516556294</v>
      </c>
      <c r="P60" s="142">
        <f t="shared" si="4"/>
        <v>42.741639072847683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1031140411</v>
      </c>
      <c r="H61" s="132"/>
      <c r="I61" s="19"/>
      <c r="J61" s="60">
        <f>+CONSOLIDACION!O62</f>
        <v>989829184</v>
      </c>
      <c r="K61" s="60">
        <f>+CONSOLIDACION!P62</f>
        <v>620752809</v>
      </c>
      <c r="L61" s="60">
        <f>+CONSOLIDACION!Q62</f>
        <v>482666962</v>
      </c>
      <c r="M61" s="49"/>
      <c r="N61" s="60">
        <f t="shared" si="1"/>
        <v>41311227</v>
      </c>
      <c r="O61" s="142">
        <f t="shared" si="2"/>
        <v>60.200609187452358</v>
      </c>
      <c r="P61" s="142">
        <f t="shared" si="4"/>
        <v>46.809043351516941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110685525</v>
      </c>
      <c r="H62" s="132"/>
      <c r="I62" s="19"/>
      <c r="J62" s="60">
        <f>+CONSOLIDACION!O63</f>
        <v>99516533</v>
      </c>
      <c r="K62" s="60">
        <f>+CONSOLIDACION!P63</f>
        <v>99249700</v>
      </c>
      <c r="L62" s="60">
        <f>+CONSOLIDACION!Q63</f>
        <v>75634569</v>
      </c>
      <c r="M62" s="49"/>
      <c r="N62" s="60">
        <f t="shared" si="1"/>
        <v>11168992</v>
      </c>
      <c r="O62" s="142">
        <f t="shared" si="2"/>
        <v>89.668183802714935</v>
      </c>
      <c r="P62" s="142">
        <f t="shared" si="4"/>
        <v>68.332845690527293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16070500</v>
      </c>
      <c r="H63" s="132"/>
      <c r="I63" s="19"/>
      <c r="J63" s="60">
        <f>+CONSOLIDACION!O64</f>
        <v>16070500</v>
      </c>
      <c r="K63" s="60">
        <f>+CONSOLIDACION!P64</f>
        <v>16070500</v>
      </c>
      <c r="L63" s="60">
        <f>+CONSOLIDACION!Q64</f>
        <v>6430900</v>
      </c>
      <c r="M63" s="49"/>
      <c r="N63" s="60">
        <f t="shared" si="1"/>
        <v>0</v>
      </c>
      <c r="O63" s="142">
        <f t="shared" si="2"/>
        <v>100</v>
      </c>
      <c r="P63" s="142">
        <f t="shared" si="4"/>
        <v>40.016800970722755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205129500</v>
      </c>
      <c r="H64" s="132"/>
      <c r="I64" s="19"/>
      <c r="J64" s="60">
        <f>+CONSOLIDACION!O65</f>
        <v>185500000</v>
      </c>
      <c r="K64" s="60">
        <f>+CONSOLIDACION!P65</f>
        <v>150570429</v>
      </c>
      <c r="L64" s="60">
        <f>+CONSOLIDACION!Q65</f>
        <v>150570429</v>
      </c>
      <c r="M64" s="49"/>
      <c r="N64" s="60">
        <f t="shared" si="1"/>
        <v>19629500</v>
      </c>
      <c r="O64" s="142">
        <f t="shared" si="2"/>
        <v>73.402620783456314</v>
      </c>
      <c r="P64" s="142">
        <f t="shared" si="4"/>
        <v>73.402620783456314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629192</v>
      </c>
      <c r="K65" s="60">
        <f>+CONSOLIDACION!P66</f>
        <v>629192</v>
      </c>
      <c r="L65" s="60">
        <f>+CONSOLIDACION!Q66</f>
        <v>0</v>
      </c>
      <c r="M65" s="49"/>
      <c r="N65" s="60">
        <f t="shared" si="1"/>
        <v>14370808</v>
      </c>
      <c r="O65" s="142">
        <f t="shared" si="2"/>
        <v>4.1946133333333337</v>
      </c>
      <c r="P65" s="142">
        <f t="shared" si="4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268691221</v>
      </c>
      <c r="K66" s="60">
        <f>+CONSOLIDACION!P67</f>
        <v>268691221</v>
      </c>
      <c r="L66" s="60">
        <f>+CONSOLIDACION!Q67</f>
        <v>195688125</v>
      </c>
      <c r="M66" s="49"/>
      <c r="N66" s="60">
        <f t="shared" si="1"/>
        <v>231308779</v>
      </c>
      <c r="O66" s="142">
        <f t="shared" si="2"/>
        <v>53.738244199999997</v>
      </c>
      <c r="P66" s="142">
        <f t="shared" si="4"/>
        <v>39.137625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5568024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4"/>
        <v>29.305389473684212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135732760</v>
      </c>
      <c r="K68" s="60">
        <f>+CONSOLIDACION!P69</f>
        <v>135732760</v>
      </c>
      <c r="L68" s="60">
        <f>+CONSOLIDACION!Q69</f>
        <v>4888120</v>
      </c>
      <c r="M68" s="49"/>
      <c r="N68" s="152">
        <f t="shared" si="1"/>
        <v>71267240</v>
      </c>
      <c r="O68" s="142">
        <f t="shared" si="2"/>
        <v>65.571381642512065</v>
      </c>
      <c r="P68" s="142">
        <f t="shared" si="4"/>
        <v>2.3614106280193234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4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874650</v>
      </c>
      <c r="K70" s="60">
        <f>+CONSOLIDACION!P71</f>
        <v>874650</v>
      </c>
      <c r="L70" s="60">
        <f>+CONSOLIDACION!Q71</f>
        <v>874650</v>
      </c>
      <c r="M70" s="48"/>
      <c r="N70" s="60">
        <f t="shared" si="1"/>
        <v>2625350</v>
      </c>
      <c r="O70" s="142">
        <f t="shared" si="2"/>
        <v>24.990000000000002</v>
      </c>
      <c r="P70" s="142">
        <f t="shared" si="4"/>
        <v>24.990000000000002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29479710</v>
      </c>
      <c r="K72" s="183">
        <f>+CONSOLIDACION!P73</f>
        <v>29479710</v>
      </c>
      <c r="L72" s="183">
        <f>+CONSOLIDACION!Q73</f>
        <v>29479710</v>
      </c>
      <c r="M72" s="49"/>
      <c r="N72" s="183">
        <f t="shared" si="1"/>
        <v>1062403191</v>
      </c>
      <c r="O72" s="141">
        <f>(+K72/G72)*100</f>
        <v>2.6998966622703802</v>
      </c>
      <c r="P72" s="142">
        <f t="shared" si="4"/>
        <v>2.6998966622703802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27810000</v>
      </c>
      <c r="K73" s="184">
        <f>+CONSOLIDACION!P74</f>
        <v>27810000</v>
      </c>
      <c r="L73" s="184">
        <f>+CONSOLIDACION!Q74</f>
        <v>27810000</v>
      </c>
      <c r="M73" s="48"/>
      <c r="N73" s="184">
        <f t="shared" si="1"/>
        <v>0</v>
      </c>
      <c r="O73" s="142">
        <f t="shared" si="2"/>
        <v>100</v>
      </c>
      <c r="P73" s="142">
        <f t="shared" si="4"/>
        <v>100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1669710</v>
      </c>
      <c r="K75" s="262">
        <f>+CONSOLIDACION!P76</f>
        <v>1669710</v>
      </c>
      <c r="L75" s="262">
        <f>+CONSOLIDACION!Q76</f>
        <v>1669710</v>
      </c>
      <c r="M75" s="134"/>
      <c r="N75" s="184">
        <f t="shared" si="1"/>
        <v>213600290</v>
      </c>
      <c r="O75" s="142">
        <f t="shared" si="2"/>
        <v>0.77563524875737444</v>
      </c>
      <c r="P75" s="142">
        <f t="shared" si="4"/>
        <v>0.77563524875737444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10185709461</v>
      </c>
      <c r="K79" s="36">
        <f>SUM(K80:K85)</f>
        <v>9318524520</v>
      </c>
      <c r="L79" s="36">
        <f>SUM(L80:L85)</f>
        <v>6695939493.1800003</v>
      </c>
      <c r="M79" s="134"/>
      <c r="N79" s="36">
        <f>SUM(N80:N85)</f>
        <v>943090576</v>
      </c>
      <c r="O79" s="141">
        <f>(+K79/G79)*100</f>
        <v>83.733416801619541</v>
      </c>
      <c r="P79" s="141">
        <f t="shared" si="4"/>
        <v>60.167668310311647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3501852769</v>
      </c>
      <c r="K80" s="152">
        <f>+'REC20'!P78</f>
        <v>3490425169</v>
      </c>
      <c r="L80" s="152">
        <f>+'REC20'!Q78</f>
        <v>2690179400</v>
      </c>
      <c r="M80" s="135"/>
      <c r="N80" s="98">
        <f t="shared" ref="N80:N85" si="5">+G80-J80</f>
        <v>110102844</v>
      </c>
      <c r="O80" s="142">
        <f t="shared" si="2"/>
        <v>96.635328419801382</v>
      </c>
      <c r="P80" s="142">
        <f t="shared" si="4"/>
        <v>74.479857679247729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1200900567</v>
      </c>
      <c r="K81" s="152">
        <f>+'REC20'!P79</f>
        <v>1200900567</v>
      </c>
      <c r="L81" s="152">
        <f>+'REC20'!Q79</f>
        <v>848205000</v>
      </c>
      <c r="M81" s="134"/>
      <c r="N81" s="98">
        <f t="shared" si="5"/>
        <v>29675290</v>
      </c>
      <c r="O81" s="142">
        <f t="shared" si="2"/>
        <v>97.588503802411267</v>
      </c>
      <c r="P81" s="142">
        <f t="shared" si="4"/>
        <v>68.927485873794453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948261800</v>
      </c>
      <c r="K82" s="152">
        <f>+'REC20'!P80</f>
        <v>932241800</v>
      </c>
      <c r="L82" s="152">
        <f>+'REC20'!Q80</f>
        <v>712178000</v>
      </c>
      <c r="M82" s="272"/>
      <c r="N82" s="98">
        <f t="shared" si="5"/>
        <v>68200010</v>
      </c>
      <c r="O82" s="142">
        <f>(+K82/G82)*100</f>
        <v>91.714395054350334</v>
      </c>
      <c r="P82" s="142">
        <f t="shared" si="4"/>
        <v>70.064412946316196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61707265</v>
      </c>
      <c r="K83" s="152">
        <f>+'REC20'!P81</f>
        <v>61225098</v>
      </c>
      <c r="L83" s="152">
        <f>+'REC20'!Q81</f>
        <v>17215803</v>
      </c>
      <c r="M83" s="272"/>
      <c r="N83" s="98">
        <f t="shared" si="5"/>
        <v>89084735</v>
      </c>
      <c r="O83" s="142">
        <f>(+K83/G83)*100</f>
        <v>40.602351583638388</v>
      </c>
      <c r="P83" s="142">
        <f t="shared" si="4"/>
        <v>11.416920658920898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1102820793.1800001</v>
      </c>
      <c r="M84" s="272"/>
      <c r="N84" s="98">
        <f t="shared" si="5"/>
        <v>108193542</v>
      </c>
      <c r="O84" s="142">
        <f>(+K84/G84)*100</f>
        <v>94.384107320820533</v>
      </c>
      <c r="P84" s="142">
        <f t="shared" si="4"/>
        <v>57.243002718835648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2654620602</v>
      </c>
      <c r="K85" s="152">
        <f>+'REC20'!P83</f>
        <v>1815365428</v>
      </c>
      <c r="L85" s="298">
        <f>+'REC20'!Q83</f>
        <v>1325340497</v>
      </c>
      <c r="M85" s="272"/>
      <c r="N85" s="299">
        <f t="shared" si="5"/>
        <v>537834155</v>
      </c>
      <c r="O85" s="300">
        <f>(+K85/G85)*100</f>
        <v>56.86424918065017</v>
      </c>
      <c r="P85" s="300">
        <f t="shared" si="4"/>
        <v>41.514777745681926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Windows User</cp:lastModifiedBy>
  <cp:lastPrinted>2018-08-08T19:55:11Z</cp:lastPrinted>
  <dcterms:created xsi:type="dcterms:W3CDTF">2006-02-22T14:18:00Z</dcterms:created>
  <dcterms:modified xsi:type="dcterms:W3CDTF">2018-11-19T02:08:50Z</dcterms:modified>
</cp:coreProperties>
</file>