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90" windowWidth="15270" windowHeight="7845" activeTab="1"/>
  </bookViews>
  <sheets>
    <sheet name="Hoja1" sheetId="1" r:id="rId1"/>
    <sheet name="plan de compras por dependencia" sheetId="2" r:id="rId2"/>
    <sheet name="Hoja2" sheetId="3" r:id="rId3"/>
  </sheets>
  <definedNames>
    <definedName name="_xlnm._FilterDatabase" localSheetId="2" hidden="1">'Hoja2'!$A$2:$A$4</definedName>
    <definedName name="_xlnm._FilterDatabase" localSheetId="1" hidden="1">'plan de compras por dependencia'!$A$3:$F$74</definedName>
    <definedName name="_xlnm.Print_Area" localSheetId="1">'plan de compras por dependencia'!$A$1:$K$107</definedName>
    <definedName name="_xlnm.Print_Titles" localSheetId="1">'plan de compras por dependencia'!$3:$3</definedName>
  </definedNames>
  <calcPr fullCalcOnLoad="1"/>
</workbook>
</file>

<file path=xl/comments2.xml><?xml version="1.0" encoding="utf-8"?>
<comments xmlns="http://schemas.openxmlformats.org/spreadsheetml/2006/main">
  <authors>
    <author>hvelasco</author>
    <author>Vanessa Rios Aguillon</author>
  </authors>
  <commentList>
    <comment ref="G33" authorId="0">
      <text>
        <r>
          <rPr>
            <b/>
            <sz val="9"/>
            <rFont val="Tahoma"/>
            <family val="2"/>
          </rPr>
          <t>hvelasco:</t>
        </r>
        <r>
          <rPr>
            <sz val="9"/>
            <rFont val="Tahoma"/>
            <family val="2"/>
          </rPr>
          <t xml:space="preserve">
INCLUIDO REAJUSTE
</t>
        </r>
      </text>
    </comment>
    <comment ref="J5" authorId="1">
      <text>
        <r>
          <rPr>
            <b/>
            <sz val="9"/>
            <rFont val="Tahoma"/>
            <family val="0"/>
          </rPr>
          <t>Vanessa Rios Aguillon:</t>
        </r>
        <r>
          <rPr>
            <sz val="9"/>
            <rFont val="Tahoma"/>
            <family val="0"/>
          </rPr>
          <t xml:space="preserve">
PENDIENTE:
1. CISA POR $65,000,000
2. FINANCIERA 34,580,000
3, PTE CONTRATO REESTRUCTURACION
</t>
        </r>
      </text>
    </comment>
    <comment ref="H14" authorId="1">
      <text>
        <r>
          <rPr>
            <b/>
            <sz val="9"/>
            <rFont val="Tahoma"/>
            <family val="2"/>
          </rPr>
          <t>Vanessa Rios Aguillon:</t>
        </r>
        <r>
          <rPr>
            <sz val="9"/>
            <rFont val="Tahoma"/>
            <family val="2"/>
          </rPr>
          <t xml:space="preserve">
TOCKEN DR HUGO</t>
        </r>
      </text>
    </comment>
    <comment ref="I20" authorId="1">
      <text>
        <r>
          <rPr>
            <b/>
            <sz val="9"/>
            <rFont val="Tahoma"/>
            <family val="2"/>
          </rPr>
          <t>Vanessa Rios Aguillon:</t>
        </r>
        <r>
          <rPr>
            <sz val="9"/>
            <rFont val="Tahoma"/>
            <family val="2"/>
          </rPr>
          <t xml:space="preserve">
papeleria 26,000,000
toner 14835000,
</t>
        </r>
      </text>
    </comment>
    <comment ref="H84" authorId="1">
      <text>
        <r>
          <rPr>
            <b/>
            <sz val="9"/>
            <rFont val="Tahoma"/>
            <family val="2"/>
          </rPr>
          <t>Vanessa Rios Aguillon:</t>
        </r>
        <r>
          <rPr>
            <sz val="9"/>
            <rFont val="Tahoma"/>
            <family val="2"/>
          </rPr>
          <t xml:space="preserve">
27001 Y 14001 DESIERTO SIN INFORMACION PARA NUEVA PUBLICACION</t>
        </r>
      </text>
    </comment>
    <comment ref="E52" authorId="1">
      <text>
        <r>
          <rPr>
            <b/>
            <sz val="9"/>
            <rFont val="Tahoma"/>
            <family val="2"/>
          </rPr>
          <t>Vanessa Rios Aguillon:</t>
        </r>
        <r>
          <rPr>
            <sz val="9"/>
            <rFont val="Tahoma"/>
            <family val="2"/>
          </rPr>
          <t xml:space="preserve">
vence 8 de julio
</t>
        </r>
      </text>
    </comment>
    <comment ref="E84" authorId="1">
      <text>
        <r>
          <rPr>
            <b/>
            <sz val="9"/>
            <rFont val="Tahoma"/>
            <family val="0"/>
          </rPr>
          <t>Vanessa Rios Aguillon:</t>
        </r>
        <r>
          <rPr>
            <sz val="9"/>
            <rFont val="Tahoma"/>
            <family val="0"/>
          </rPr>
          <t xml:space="preserve">
PROCESO DESIERTO SIN INFORMACION SOBRE NUEVA PUBLICACION
</t>
        </r>
      </text>
    </comment>
    <comment ref="B103" authorId="1">
      <text>
        <r>
          <rPr>
            <b/>
            <sz val="9"/>
            <rFont val="Tahoma"/>
            <family val="0"/>
          </rPr>
          <t xml:space="preserve">Vanessa Rios Aguillon:SE DEBE ACLARAR CUALES ACTIVIDADES SE VAN A DESARROLLAR EN DEFINITIVA
</t>
        </r>
      </text>
    </comment>
  </commentList>
</comments>
</file>

<file path=xl/sharedStrings.xml><?xml version="1.0" encoding="utf-8"?>
<sst xmlns="http://schemas.openxmlformats.org/spreadsheetml/2006/main" count="363" uniqueCount="181">
  <si>
    <t>GASTOS GENERALES</t>
  </si>
  <si>
    <t>ADQUISICION DE BIENES Y SERVICIOS</t>
  </si>
  <si>
    <t>COMPRA DE EQUIPO</t>
  </si>
  <si>
    <t>OTRAS COMPRAS DE EQUIPO</t>
  </si>
  <si>
    <t>MATERIALES Y SUMINISTROS</t>
  </si>
  <si>
    <t>COMBUSTIBLES Y LUBRICANTES</t>
  </si>
  <si>
    <t>DOTACIONES</t>
  </si>
  <si>
    <t>PAPELERIA UTILES DE ESCRITORIO Y OFICINA</t>
  </si>
  <si>
    <t>Otros Materiales y Suministros</t>
  </si>
  <si>
    <t>MANTENIMIENTO</t>
  </si>
  <si>
    <t>MANTENIMIENTO DE BIENES INMUEBLES</t>
  </si>
  <si>
    <t>MANTENIMIENTO EQUIPOS Y ENSERES</t>
  </si>
  <si>
    <t>MANTENIMIENTO DE EQUIPO COMUNICACIÓN Y COMPUTACION</t>
  </si>
  <si>
    <t>MANTENIMIENTO DE EQUIPO DE NAVEGACION Y TRANSPORTE</t>
  </si>
  <si>
    <t>SERVICIO DE SEGURIDAD Y VIGILANCIA</t>
  </si>
  <si>
    <t>MANTENIMIENTO DE OTROS BIENES</t>
  </si>
  <si>
    <t>COMUNICACIÓN Y TRANSPORTE</t>
  </si>
  <si>
    <t>CORREO</t>
  </si>
  <si>
    <t>OTRAS COMUNICACIONES Y TRANSPORTE</t>
  </si>
  <si>
    <t>Suscripciones</t>
  </si>
  <si>
    <t>SERVICIOS PUBLICOS</t>
  </si>
  <si>
    <t>ENERGIA</t>
  </si>
  <si>
    <t>TELEFONIA MOVIL CELULAR</t>
  </si>
  <si>
    <t>TELEFONO FAX Y OTROS</t>
  </si>
  <si>
    <t>OTROS SERVICIOS PUBLICOS</t>
  </si>
  <si>
    <t>SEGUROS</t>
  </si>
  <si>
    <t>OTROS SEGUROS</t>
  </si>
  <si>
    <t>VIATICOS Y GASTOS DE VIAJE</t>
  </si>
  <si>
    <t>VIATICOS Y GASTOS DE VIAJE AL INTERIOR</t>
  </si>
  <si>
    <t>CAPACITACION, BINESTAR SOCIAL Y ESTIMULOS</t>
  </si>
  <si>
    <t>SERVICIOS DE BIENESTAR SOCIAL</t>
  </si>
  <si>
    <t>SERVICIOS DE CAPACITACION</t>
  </si>
  <si>
    <t>OTROS GASTOS POR ADQUISICION DE BIENES</t>
  </si>
  <si>
    <t>OTROS GASTOS POR ADQUISICION DE SERVICIOS</t>
  </si>
  <si>
    <t>INVERSION</t>
  </si>
  <si>
    <t>UNDS</t>
  </si>
  <si>
    <t>SECRETARIA GENERAL</t>
  </si>
  <si>
    <t>COMUNICACIONES</t>
  </si>
  <si>
    <t>PLANEACION</t>
  </si>
  <si>
    <t>NUMERO DE PAGOS</t>
  </si>
  <si>
    <t>DEPENDENCIA</t>
  </si>
  <si>
    <t>EXPLICACION DEL DETALLE</t>
  </si>
  <si>
    <t>OFICINA JURIDICA</t>
  </si>
  <si>
    <t/>
  </si>
  <si>
    <t xml:space="preserve">LINEA 01800, EPM PBX  ETB DESPACHO , </t>
  </si>
  <si>
    <t xml:space="preserve">TELMEX INTERNET </t>
  </si>
  <si>
    <t>VIGILANCIA DE PROCESOS JUDICIALES</t>
  </si>
  <si>
    <t xml:space="preserve">CAJA MENOR BIENES </t>
  </si>
  <si>
    <t>MANTENIMIENTO Y REPUESTO  DE VEHICULOS</t>
  </si>
  <si>
    <t>FEBRERO</t>
  </si>
  <si>
    <t>AGOSTO</t>
  </si>
  <si>
    <t>JULIO</t>
  </si>
  <si>
    <t>ENERO</t>
  </si>
  <si>
    <t>MARZO</t>
  </si>
  <si>
    <t xml:space="preserve">REVISIÓN EXTINTORES PISOS 11, 15 Y 16 </t>
  </si>
  <si>
    <t>POR SERVICIOS</t>
  </si>
  <si>
    <t>MAYO</t>
  </si>
  <si>
    <t xml:space="preserve">MENSAJERÍA URBANA </t>
  </si>
  <si>
    <t xml:space="preserve">AVISOS LA REPUBLICA </t>
  </si>
  <si>
    <t>POR SOLICITUD</t>
  </si>
  <si>
    <t xml:space="preserve">SUSCRIPCIONES DIRECTORIO DESPACHOS PÚBLICOS </t>
  </si>
  <si>
    <t>SUSCRIPCIONES EL TIEMPO Y PORTAFOLIO</t>
  </si>
  <si>
    <t>SUSCRIPCIONES SEMANA Y DINERO</t>
  </si>
  <si>
    <t xml:space="preserve">SUSCRIPCIONES LA REPUBLICA </t>
  </si>
  <si>
    <t xml:space="preserve">SUSCRIPCIONES NOTIOFICIAL </t>
  </si>
  <si>
    <t>COLCHÒN SUSCRIPCIONES</t>
  </si>
  <si>
    <t>JUNIO</t>
  </si>
  <si>
    <t xml:space="preserve">SUSCRIPCIONES ICONTEC </t>
  </si>
  <si>
    <t>CAJA MENOR SERVICIOS</t>
  </si>
  <si>
    <t xml:space="preserve">OUTSORCING ARCHIVO Y CORRESPONDENCIA </t>
  </si>
  <si>
    <t>SEGÚN FACTURACION</t>
  </si>
  <si>
    <t xml:space="preserve">
MANTENIMIENTO EQUIPO CÓMPUTO</t>
  </si>
  <si>
    <t>SERVICIOS PERSONALES INDIRECTOS</t>
  </si>
  <si>
    <t>TODAS LAS AREAS</t>
  </si>
  <si>
    <t>PRESTACION DE SERVICIOS PROFESIONALES</t>
  </si>
  <si>
    <t xml:space="preserve">FERRETERIA </t>
  </si>
  <si>
    <t>SALDO DE LO EJECUTADO</t>
  </si>
  <si>
    <t xml:space="preserve">MANTENIMIENTO EXTINTORES ARCHIVO CENTRAL DANSOCIAL   </t>
  </si>
  <si>
    <t>MANTENIMIENTO FILTROS DE AGUA</t>
  </si>
  <si>
    <t>PAGO ADMINISTRACION DANSOCIAL Y TORRE BANCOLOMBIA</t>
  </si>
  <si>
    <t xml:space="preserve">SERVICIOS POSTALES NACIONALES </t>
  </si>
  <si>
    <t>IMPRESOS Y PUBLICACIONES</t>
  </si>
  <si>
    <t>Publicidad y Propaganda</t>
  </si>
  <si>
    <t xml:space="preserve">RENOVACIÓN PROGRAMA DE SEGUROS  </t>
  </si>
  <si>
    <t xml:space="preserve">VIÁTICOS </t>
  </si>
  <si>
    <t>REMUNERACION SERVICIOS TECNICOS</t>
  </si>
  <si>
    <t>IMPUESTOS Y MULTAS</t>
  </si>
  <si>
    <t>IMPUESTOS Y CONTRIBUCIONES</t>
  </si>
  <si>
    <t>IMPUESTOS DE VEHICULOS</t>
  </si>
  <si>
    <t>IMPUESTO PREDIAL</t>
  </si>
  <si>
    <t>CONCEPTO</t>
  </si>
  <si>
    <t xml:space="preserve"> MANTENIMIENTO LICENCIAS ORACLE  </t>
  </si>
  <si>
    <t xml:space="preserve">MANTENIMIENTO DOCUWARE </t>
  </si>
  <si>
    <t>MANTENIMIENTO DIGITURNO</t>
  </si>
  <si>
    <t>MANTENIMIENTO LOCATIVO SUPERSOLIDARIA</t>
  </si>
  <si>
    <t>ASEO Y CAFETERIA</t>
  </si>
  <si>
    <t>VIGILANCIA</t>
  </si>
  <si>
    <t>DOTACION DAMAS Y CABALLEROS</t>
  </si>
  <si>
    <t>AVISOS DE PRENSA</t>
  </si>
  <si>
    <t>GASTOS JUDICIALES</t>
  </si>
  <si>
    <t>SOPORTE PC- SECURE Y RENOVACION DE LICENCIAS</t>
  </si>
  <si>
    <t>FUMIGACIÓN PISOS 11, 15 Y 16  FUMIGACION ARCHIVO DOCUMENTAL</t>
  </si>
  <si>
    <t>APLICACIÓN RECAUDO WEB Y HOSTING</t>
  </si>
  <si>
    <t xml:space="preserve"> MANTENIMIENTO SIIGO Y PROGRAMAS ESPECIALES</t>
  </si>
  <si>
    <t>MANTENIMIENTO SILLAS SUPERSOLIDARIA</t>
  </si>
  <si>
    <t>OTROS</t>
  </si>
  <si>
    <t xml:space="preserve">SUSCRIPCIONES NOTICIERO OFICIAL </t>
  </si>
  <si>
    <t xml:space="preserve">PUBLICACIONES  (IMPRENTA NACIONAL) </t>
  </si>
  <si>
    <t>DISEÑO, INSTALACIÓN Y MANTENIMIENTO DEL CENTRO DE CÓMPUTO DE LA SUPERINTENDENCIA DE LA ECONOMÍA SOLIDARIA</t>
  </si>
  <si>
    <t>SISTEMATIZACIÓN INTEGRAL DE LA INFORMACIÓN INSTITUCIONAL EN LA SUPERINTENDENCIA DE LA ECONOMÍA SOLIDARIA</t>
  </si>
  <si>
    <t>FINANCIERA</t>
  </si>
  <si>
    <t>COMPRA SILLAS</t>
  </si>
  <si>
    <t>MOBILIARIO Y ENSERES</t>
  </si>
  <si>
    <t>MANTENIMIENTO  ACTIVE DIRECTORY, ANTIESPAM Y FILTRO DE CONTENIDOS</t>
  </si>
  <si>
    <t>COMPROMETIDO
CDP</t>
  </si>
  <si>
    <t>EJECUTADO 
RP</t>
  </si>
  <si>
    <t>DISPONIBLE</t>
  </si>
  <si>
    <t>DISPONIBLE VIG 2013</t>
  </si>
  <si>
    <t>VIGENCIA FUTURA COMPROMETIDA
2013</t>
  </si>
  <si>
    <t>TOTAL VIGENCIA 2013</t>
  </si>
  <si>
    <t>SOFTWARE SISTEMA BIOMETRICO</t>
  </si>
  <si>
    <t>ENSERES Y EQUIPOS DE OFICINA</t>
  </si>
  <si>
    <t>SERVICIO DE ASEO</t>
  </si>
  <si>
    <t>IMPLEMENTACION, SOSTENIBILIDAD Y MEJORA DE UN SISTEMA DE GESTION INTEGRADO EN LA SUPOERINTENDENCIA DE LA ECONOMIA SOLIDARIA EN LA CIUDAD DE BOGOTA</t>
  </si>
  <si>
    <t>FORTALECIMIENTO MODELO DE SUPERVISION CON UN ENFOQUE BASADO EN RIESGOS Y EN ESTANDARES NIIF EN EL SECTOR VIGILADO A NIVEL NACIONAL</t>
  </si>
  <si>
    <t>FORTALECIMIENTO DE LA REGULACION DE LAS ORGANIZACIONES DEL SECTOR REAL DE LA ECONOMIA SOLIDARIA A NIVEL NACIONAL- PREVIO CONCEPTO DNP</t>
  </si>
  <si>
    <t xml:space="preserve"> SGI IAM IMPLEMENTACION 27000 14000 AUDITORIAS Y CAPACITACIONES </t>
  </si>
  <si>
    <t xml:space="preserve"> AUDITORIA SEGUIMIENTO SGC 9001 GP 1000 </t>
  </si>
  <si>
    <t xml:space="preserve"> PREAUDITORIA INTERNA 27001 Y 14001 </t>
  </si>
  <si>
    <t>CONTRATAR UNA FIRMA CONSULTORA PARA QUE  PRESENTE PROPUESTA DE MARCO REGULATORIO Y METODOLOGÍA ESTÁNDAR PARA LA MEDICIÓN, MONITOREO Y CONTROL DE RIESGO CREDITICIO, EXPOSICIÓN AL RIESGO DE LIQUIDEZ, RIESGO DE LAVADO DE ACTIVOS Y FINANCIACIÓN DEL TERRORISMO Y EL RIESGO OPERATIVO ASOCIADO A CADA UNO DE ELLOS, AJUSTADO A LAS CARACTERÍSTICAS DEL SECTOR DE ECONOMÍA SOLIDARIA, QUE INCLUYA LAS NECESIDADES TÉCNICAS PARA LA CAPTURA, VALIDACIÓN Y ANÁLISIS DE ESTA  INFORMACIÓN; LA PROPUESTA DEL ESQUEMA DE SUPERVISIÓN REQUERIDO; BRINDE ACOMPAÑAMIENTO Y SOPORTE A LA SUPERINTENDENCIA EN SU IMPLEMENTACIÓN Y LA TRANSFERENCIA DE CONOCIMIENTO A LOS FUNCIONARIOS.</t>
  </si>
  <si>
    <t>CONTRATAR UNA FIRMA CONSULTORA PARA QUE  PRESENTE  UN DIAGNÓSTICO SOBRE EL IMPACTO EN LAS ORGANIZACIONES SOLIDARIAS DE LA CONVERGENCIA A NORMAS INTERNACIONALES DE CONTABILIDAD E INFORMACIÓN FINANCIERA Y ASEGURAMIENTO DE LA INFORMACIÓN, QUE INCLUYA LA INCIDENCIA EN EL PRESUPUESTO GENERAL DE LA NACIÓN POR EL AJUSTE EN LA TASA DE CONTRIBUCIÓN QUE PAGAN LAS ORGANIZACIONES VIGILADAS, LOS REQUERIMIENTOS TÉCNICOS  PARA LA CAPTURA, VALIDACIÓN Y ANÁLISIS DE ESTA  INFORMACIÓN, ASÍ COMO EL AJUSTE EN LOS PROCESOS DE SUPERVISIÓN; LA PROPUESTA DEL MARCO REGULATORIO ACORDE CON ESTAS NORMAS DIRIGIDO A LAS ORGANIZACIONES VIGILADAS;  BRINDE ACOMPAÑAMIENTO Y SOPORTE A LA SUPERINTENDENCIA EN SU IMPLEMENTACIÓN Y LA TRANSFERENCIA DE CONOCIMIENTO A LOS FUNCIONARIOS.</t>
  </si>
  <si>
    <t xml:space="preserve"> CONTRATACIÓN DE OPERADORES PARA EL DESARROLLO DE LAS JORNADAS DE SUPERVISIÓN DESCENTRALIZADA Y ENCUENTROS TÉCNICO-ACADÉMICOS. </t>
  </si>
  <si>
    <t xml:space="preserve"> CONTRATACIÓN PARA LA REALIZACIÓN INTEGRAL DEL PROGRAMA DE TELEVISIÓN INSTITUCIONAL BAJO LA DIRECCIÓN EDITORIAL Y PERIODÍSTICA DE LA SUPERINTENDENCIA DE LA ECONOMÍA SOLIDARIA. </t>
  </si>
  <si>
    <t xml:space="preserve"> CONTRATACIÓN PARA LA REALIZACIÓN INTEGRAL Y LA DISTRIBUCIÓN DE UNA REVISTA INSTITUCIONAL DE PERIODICIDAD CUATRIMESTRAL, DIRIGIDA  A LOS DIRECTIVOS Y ASOCIADOS DE LAS ORGANIZACIONES SUPERVISADAS. </t>
  </si>
  <si>
    <t xml:space="preserve"> CONTRATACIONES PARA EL DISEÑO Y ELABORACIÓN DE PIEZAS COMUNICATIVAS, ENTRE ELLAS: PENDONES, STAND,  CARTILLAS, FOLLETOS,  PARA UTILIZAR EN LOS DIFERENTES ESPACIOS DONDE HACE PRESENCIA LA ENTIDAD, SEA COMO ORGANIZADORA O PARTICIPANTE. </t>
  </si>
  <si>
    <t xml:space="preserve"> CONTRATACIÓN DEL INTERVENTOR DEL PROYECTO </t>
  </si>
  <si>
    <t>NOVIMEBRE</t>
  </si>
  <si>
    <t>SEPTIEMBRE</t>
  </si>
  <si>
    <t>SOFTWARE</t>
  </si>
  <si>
    <t xml:space="preserve">TOCKEN FIRMA DIGITAL SIIF NACION II </t>
  </si>
  <si>
    <t>ABRIL</t>
  </si>
  <si>
    <t>POR  SOLICITUD</t>
  </si>
  <si>
    <t>FECHA 
PROGRAMADA</t>
  </si>
  <si>
    <t xml:space="preserve"> MARZO </t>
  </si>
  <si>
    <t xml:space="preserve"> NOVIEMBRE </t>
  </si>
  <si>
    <t xml:space="preserve"> FEBRERO </t>
  </si>
  <si>
    <t>PREVIO CONCEPTO DNP</t>
  </si>
  <si>
    <t xml:space="preserve">SUPERINTEDENCIA DE LA ECONOMIA SOLIDARIA
PLAN ANUAL DE ADQUISICIONES 2013 </t>
  </si>
  <si>
    <t>CON CDP</t>
  </si>
  <si>
    <t>CON RP</t>
  </si>
  <si>
    <t>SALDO PENDIENTE POR DISPONER</t>
  </si>
  <si>
    <t xml:space="preserve"> </t>
  </si>
  <si>
    <t>NOVIEMBRE</t>
  </si>
  <si>
    <t>medicamentos y productos farmaceuticos</t>
  </si>
  <si>
    <t>BOTIQUINES</t>
  </si>
  <si>
    <t>DEFENSA DE LA HACIENDA PUBLICA</t>
  </si>
  <si>
    <t xml:space="preserve">CAMBIO SWITCHES </t>
  </si>
  <si>
    <t xml:space="preserve"> CORREO ELECTRÓNICO 135 LICENCIAS Y SOPORTE. </t>
  </si>
  <si>
    <t xml:space="preserve"> SOPORTE VOZ/IP Y WIFI </t>
  </si>
  <si>
    <t xml:space="preserve"> ADQUISICIÓN UNIDAD DE ALMACENAMIENTO SAN (10-15 TERABYTES) </t>
  </si>
  <si>
    <t xml:space="preserve"> COMPRA DISCOS MSA. </t>
  </si>
  <si>
    <t xml:space="preserve"> ADQUISICIÓN FIREWALL (APLIANCE) </t>
  </si>
  <si>
    <t xml:space="preserve"> SOLUCIÓN TECNOLÓGICA PARA RECUPERACIÓN DE DESASTRES. </t>
  </si>
  <si>
    <t xml:space="preserve"> HERRAMIENTA DE GESTIÓN DE INCIDENTES DE TI </t>
  </si>
  <si>
    <t xml:space="preserve"> SOPORTE PLATAFORMA TECNOLÓGICA DE TI  </t>
  </si>
  <si>
    <t>Sistematización integral de la información</t>
  </si>
  <si>
    <t>Actividad</t>
  </si>
  <si>
    <t>FABRICA DE REPORTES</t>
  </si>
  <si>
    <t>CONVENIO CAPTURADOR FOGACOOP</t>
  </si>
  <si>
    <t>MESA AYUDA CAPTURADOR (PERSONAS 3AUX Y 1 ADMON FUNCIONAL)</t>
  </si>
  <si>
    <t>4 PUNTOS DE RED , 4 TELEFONOS</t>
  </si>
  <si>
    <t>SOPORTE ORACLE AUDIT VAULT</t>
  </si>
  <si>
    <t>MANTENIMIENTO DISEÑO ARQUITECTONICO MODELO DE REFERENCIA DISEÑADO</t>
  </si>
  <si>
    <t>CANAL DE INTERNET ACTUAL - CLARO</t>
  </si>
  <si>
    <t>AMPLIACIÓN CANAL DE INTERNET SUPERSOLIDARIA A 20 MEGAS CON REDUNDANCIA</t>
  </si>
  <si>
    <t>CANAL DEDICADO 10 MEGAS SES- FOGACOOP (1 AÑO – INSTALACIÓN)</t>
  </si>
  <si>
    <t>COLOCATION(ALOJAMIENTO SERVIDOR AFUERA DE LA ENTIDAD)</t>
  </si>
  <si>
    <t>SOLUCIÓN TECNOLÓGICA PARA RECUPERACIÓN DE DESASTRES.</t>
  </si>
  <si>
    <t>CONTRATACIÓN ADMINISTRADOR DEL CENTRO DE COMPUTO</t>
  </si>
  <si>
    <t>DESARROLLO DE NUIEVAS FUNCIONALIDADES SISTEMAS MISIONALES (CONTRATACION INGENIEROS) ARMANDO(BASE DATOS Y CAPTURADOR) CARLOS (INTRANETY, PAGINA WEB, CTAS,VISITAS DESCENTRALIZADAS, SOPORTE FABRICA)FABIAN (ORFEO Y DESARROLLOS)</t>
  </si>
  <si>
    <t>DESARROLLO DE NUEVAS FUNCIONALIDADES SISTEMAS MISIONALES (CONTRATACION INGENIEROS) ARMANDO(BASE DATOS Y CAPTURADOR) CARLOS (INTRANETY, PAGINA WEB, CTAS,VISITAS DESCENTRALIZADAS, SOPORTE FABRICA)FABIAN (ORFEO Y DESARROLLOS)</t>
  </si>
</sst>
</file>

<file path=xl/styles.xml><?xml version="1.0" encoding="utf-8"?>
<styleSheet xmlns="http://schemas.openxmlformats.org/spreadsheetml/2006/main">
  <numFmts count="4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_ ;_ * \-#,##0.0_ ;_ * &quot;-&quot;??_ ;_ @_ "/>
    <numFmt numFmtId="181" formatCode="_ * #,##0_ ;_ * \-#,##0_ ;_ * &quot;-&quot;??_ ;_ @_ "/>
    <numFmt numFmtId="182" formatCode="&quot;$&quot;\ #,##0"/>
    <numFmt numFmtId="183" formatCode="0.0%"/>
    <numFmt numFmtId="184" formatCode="0.0000000"/>
    <numFmt numFmtId="185" formatCode="0.000000"/>
    <numFmt numFmtId="186" formatCode="0.00000"/>
    <numFmt numFmtId="187" formatCode="0.0000"/>
    <numFmt numFmtId="188" formatCode="0.000"/>
    <numFmt numFmtId="189" formatCode="0.0"/>
    <numFmt numFmtId="190" formatCode="0.00000000"/>
    <numFmt numFmtId="191" formatCode="0;[Red]0"/>
    <numFmt numFmtId="192" formatCode="_ * #,##0.000_ ;_ * \-#,##0.000_ ;_ * &quot;-&quot;??_ ;_ @_ "/>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_-* #,##0\ _€_-;\-* #,##0\ _€_-;_-* &quot;-&quot;??\ _€_-;_-@_-"/>
    <numFmt numFmtId="198" formatCode="dd/mm/yyyy;@"/>
    <numFmt numFmtId="199" formatCode="&quot;$&quot;\ #,##0;[Red]&quot;$&quot;\ #,##0"/>
    <numFmt numFmtId="200" formatCode="_(* #,##0_);_(* \(#,##0\);_(* &quot;-&quot;??_);_(@_)"/>
    <numFmt numFmtId="201" formatCode="_(&quot;$&quot;\ * #,##0_);_(&quot;$&quot;\ * \(#,##0\);_(&quot;$&quot;\ * &quot;-&quot;??_);_(@_)"/>
    <numFmt numFmtId="202" formatCode="_ &quot;$&quot;\ * #,##0.0_ ;_ &quot;$&quot;\ * \-#,##0.0_ ;_ &quot;$&quot;\ * &quot;-&quot;??_ ;_ @_ "/>
    <numFmt numFmtId="203" formatCode="_ &quot;$&quot;\ * #,##0_ ;_ &quot;$&quot;\ * \-#,##0_ ;_ &quot;$&quot;\ * &quot;-&quot;??_ ;_ @_ "/>
  </numFmts>
  <fonts count="34">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sz val="9"/>
      <name val="Arial"/>
      <family val="2"/>
    </font>
    <font>
      <u val="single"/>
      <sz val="10"/>
      <color indexed="12"/>
      <name val="Arial"/>
      <family val="2"/>
    </font>
    <font>
      <u val="single"/>
      <sz val="10"/>
      <color indexed="36"/>
      <name val="Arial"/>
      <family val="2"/>
    </font>
    <font>
      <b/>
      <sz val="9"/>
      <name val="Book Antiqua"/>
      <family val="1"/>
    </font>
    <font>
      <sz val="9"/>
      <name val="Book Antiqua"/>
      <family val="1"/>
    </font>
    <font>
      <b/>
      <sz val="14"/>
      <name val="Arial Narrow"/>
      <family val="2"/>
    </font>
    <font>
      <sz val="9"/>
      <name val="Tahoma"/>
      <family val="2"/>
    </font>
    <font>
      <b/>
      <sz val="9"/>
      <name val="Tahoma"/>
      <family val="2"/>
    </font>
    <font>
      <sz val="11"/>
      <name val="Calibri"/>
      <family val="2"/>
    </font>
    <font>
      <sz val="12"/>
      <color indexed="8"/>
      <name val="Arial"/>
      <family val="2"/>
    </font>
    <font>
      <b/>
      <sz val="12"/>
      <color indexed="8"/>
      <name val="Arial"/>
      <family val="2"/>
    </font>
    <font>
      <sz val="8"/>
      <name val="Tahoma"/>
      <family val="2"/>
    </font>
    <font>
      <sz val="12"/>
      <color rgb="FF000000"/>
      <name val="Arial"/>
      <family val="2"/>
    </font>
    <font>
      <b/>
      <sz val="12"/>
      <color rgb="FF000000"/>
      <name val="Arial"/>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thin"/>
    </border>
    <border>
      <left style="medium"/>
      <right style="thin"/>
      <top style="medium"/>
      <bottom style="thin"/>
    </border>
    <border>
      <left>
        <color indexed="63"/>
      </left>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thin"/>
    </border>
    <border>
      <left style="thin"/>
      <right>
        <color indexed="63"/>
      </right>
      <top style="thin"/>
      <bottom style="thin"/>
    </border>
    <border>
      <left style="thin"/>
      <right style="medium"/>
      <top style="thin"/>
      <bottom style="thin"/>
    </border>
    <border>
      <left style="thin"/>
      <right>
        <color indexed="63"/>
      </right>
      <top style="thin"/>
      <bottom style="medium"/>
    </border>
    <border>
      <left>
        <color indexed="63"/>
      </left>
      <right style="thin"/>
      <top style="thin"/>
      <bottom style="medium"/>
    </border>
    <border>
      <left style="thin"/>
      <right style="medium"/>
      <top style="thin"/>
      <bottom style="medium"/>
    </border>
    <border>
      <left>
        <color indexed="63"/>
      </left>
      <right style="medium"/>
      <top style="thin"/>
      <bottom style="medium"/>
    </border>
    <border>
      <left>
        <color indexed="63"/>
      </left>
      <right style="medium"/>
      <top>
        <color indexed="63"/>
      </top>
      <bottom style="thin"/>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style="medium"/>
      <right>
        <color indexed="63"/>
      </right>
      <top>
        <color indexed="63"/>
      </top>
      <bottom style="mediu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style="thin"/>
      <bottom>
        <color indexed="63"/>
      </bottom>
    </border>
    <border>
      <left style="medium"/>
      <right style="medium"/>
      <top>
        <color indexed="63"/>
      </top>
      <bottom style="thin"/>
    </border>
    <border>
      <left style="thin"/>
      <right style="thin"/>
      <top style="medium"/>
      <bottom style="thin"/>
    </border>
    <border>
      <left style="medium"/>
      <right style="thin"/>
      <top style="thin"/>
      <bottom>
        <color indexed="63"/>
      </bottom>
    </border>
    <border>
      <left style="thin"/>
      <right>
        <color indexed="63"/>
      </right>
      <top style="thin"/>
      <bottom>
        <color indexed="63"/>
      </bottom>
    </border>
    <border>
      <left>
        <color indexed="63"/>
      </left>
      <right style="medium">
        <color rgb="FF000000"/>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81">
    <xf numFmtId="0" fontId="0" fillId="0" borderId="0" xfId="0" applyAlignment="1">
      <alignment/>
    </xf>
    <xf numFmtId="181" fontId="19" fillId="24" borderId="10" xfId="48" applyNumberFormat="1" applyFont="1" applyFill="1" applyBorder="1" applyAlignment="1">
      <alignment/>
    </xf>
    <xf numFmtId="0" fontId="19" fillId="24" borderId="10" xfId="0" applyFont="1" applyFill="1" applyBorder="1" applyAlignment="1">
      <alignment/>
    </xf>
    <xf numFmtId="171" fontId="19" fillId="24" borderId="10" xfId="48" applyFont="1" applyFill="1" applyBorder="1" applyAlignment="1">
      <alignment/>
    </xf>
    <xf numFmtId="181" fontId="19" fillId="24" borderId="10" xfId="48" applyNumberFormat="1" applyFont="1" applyFill="1" applyBorder="1" applyAlignment="1">
      <alignment wrapText="1"/>
    </xf>
    <xf numFmtId="4" fontId="19" fillId="0" borderId="10" xfId="0" applyNumberFormat="1" applyFont="1" applyFill="1" applyBorder="1" applyAlignment="1">
      <alignment/>
    </xf>
    <xf numFmtId="4" fontId="19" fillId="0" borderId="10" xfId="0" applyNumberFormat="1" applyFont="1" applyFill="1" applyBorder="1" applyAlignment="1">
      <alignment wrapText="1"/>
    </xf>
    <xf numFmtId="171" fontId="0" fillId="0" borderId="0" xfId="48" applyFont="1" applyAlignment="1">
      <alignment/>
    </xf>
    <xf numFmtId="43" fontId="0" fillId="0" borderId="0" xfId="0" applyNumberFormat="1" applyAlignment="1">
      <alignment/>
    </xf>
    <xf numFmtId="0" fontId="19" fillId="25" borderId="0" xfId="0" applyFont="1" applyFill="1" applyAlignment="1">
      <alignment/>
    </xf>
    <xf numFmtId="181" fontId="19" fillId="25" borderId="0" xfId="48" applyNumberFormat="1" applyFont="1" applyFill="1" applyAlignment="1">
      <alignment wrapText="1"/>
    </xf>
    <xf numFmtId="181" fontId="19" fillId="25" borderId="0" xfId="48" applyNumberFormat="1" applyFont="1" applyFill="1" applyAlignment="1">
      <alignment/>
    </xf>
    <xf numFmtId="171" fontId="19" fillId="25" borderId="0" xfId="48" applyFont="1" applyFill="1" applyAlignment="1">
      <alignment/>
    </xf>
    <xf numFmtId="0" fontId="19" fillId="25" borderId="0" xfId="0" applyFont="1" applyFill="1" applyAlignment="1">
      <alignment/>
    </xf>
    <xf numFmtId="0" fontId="0" fillId="25" borderId="0" xfId="0" applyFill="1" applyAlignment="1">
      <alignment/>
    </xf>
    <xf numFmtId="181" fontId="0" fillId="25" borderId="0" xfId="48" applyNumberFormat="1" applyFont="1" applyFill="1" applyAlignment="1">
      <alignment/>
    </xf>
    <xf numFmtId="0" fontId="22" fillId="25" borderId="10" xfId="0" applyFont="1" applyFill="1" applyBorder="1" applyAlignment="1">
      <alignment horizontal="center" wrapText="1"/>
    </xf>
    <xf numFmtId="181" fontId="23" fillId="25" borderId="10" xfId="48" applyNumberFormat="1" applyFont="1" applyFill="1" applyBorder="1" applyAlignment="1">
      <alignment/>
    </xf>
    <xf numFmtId="181" fontId="22" fillId="25" borderId="10" xfId="48" applyNumberFormat="1" applyFont="1" applyFill="1" applyBorder="1" applyAlignment="1">
      <alignment/>
    </xf>
    <xf numFmtId="4" fontId="23" fillId="25" borderId="10" xfId="0" applyNumberFormat="1" applyFont="1" applyFill="1" applyBorder="1" applyAlignment="1">
      <alignment wrapText="1"/>
    </xf>
    <xf numFmtId="4" fontId="23" fillId="25" borderId="10" xfId="48" applyNumberFormat="1" applyFont="1" applyFill="1" applyBorder="1" applyAlignment="1">
      <alignment wrapText="1"/>
    </xf>
    <xf numFmtId="4" fontId="23" fillId="25" borderId="10" xfId="0" applyNumberFormat="1" applyFont="1" applyFill="1" applyBorder="1" applyAlignment="1">
      <alignment/>
    </xf>
    <xf numFmtId="4" fontId="22" fillId="25" borderId="10" xfId="0" applyNumberFormat="1" applyFont="1" applyFill="1" applyBorder="1" applyAlignment="1">
      <alignment wrapText="1"/>
    </xf>
    <xf numFmtId="171" fontId="19" fillId="25" borderId="0" xfId="0" applyNumberFormat="1" applyFont="1" applyFill="1" applyAlignment="1">
      <alignment/>
    </xf>
    <xf numFmtId="4" fontId="22" fillId="25" borderId="10" xfId="0" applyNumberFormat="1" applyFont="1" applyFill="1" applyBorder="1" applyAlignment="1">
      <alignment/>
    </xf>
    <xf numFmtId="4" fontId="23" fillId="25" borderId="11" xfId="0" applyNumberFormat="1" applyFont="1" applyFill="1" applyBorder="1" applyAlignment="1">
      <alignment horizontal="right"/>
    </xf>
    <xf numFmtId="4" fontId="23" fillId="25" borderId="11" xfId="0" applyNumberFormat="1" applyFont="1" applyFill="1" applyBorder="1" applyAlignment="1">
      <alignment horizontal="right" wrapText="1"/>
    </xf>
    <xf numFmtId="0" fontId="23" fillId="25" borderId="0" xfId="0" applyFont="1" applyFill="1" applyAlignment="1">
      <alignment/>
    </xf>
    <xf numFmtId="4" fontId="22" fillId="25" borderId="10" xfId="0" applyNumberFormat="1" applyFont="1" applyFill="1" applyBorder="1" applyAlignment="1">
      <alignment horizontal="center" wrapText="1"/>
    </xf>
    <xf numFmtId="4" fontId="22" fillId="25" borderId="10" xfId="48" applyNumberFormat="1" applyFont="1" applyFill="1" applyBorder="1" applyAlignment="1">
      <alignment wrapText="1"/>
    </xf>
    <xf numFmtId="4" fontId="23" fillId="25" borderId="10" xfId="48" applyNumberFormat="1" applyFont="1" applyFill="1" applyBorder="1" applyAlignment="1">
      <alignment/>
    </xf>
    <xf numFmtId="4" fontId="22" fillId="25" borderId="10" xfId="48" applyNumberFormat="1" applyFont="1" applyFill="1" applyBorder="1" applyAlignment="1">
      <alignment/>
    </xf>
    <xf numFmtId="181" fontId="23" fillId="25" borderId="0" xfId="48" applyNumberFormat="1" applyFont="1" applyFill="1" applyAlignment="1">
      <alignment wrapText="1"/>
    </xf>
    <xf numFmtId="181" fontId="0" fillId="25" borderId="0" xfId="48" applyNumberFormat="1" applyFont="1" applyFill="1" applyAlignment="1">
      <alignment/>
    </xf>
    <xf numFmtId="0" fontId="27" fillId="0" borderId="0" xfId="0" applyFont="1" applyAlignment="1">
      <alignment horizontal="justify" vertical="center"/>
    </xf>
    <xf numFmtId="0" fontId="24" fillId="25" borderId="0" xfId="0" applyFont="1" applyFill="1" applyAlignment="1">
      <alignment/>
    </xf>
    <xf numFmtId="0" fontId="22" fillId="25" borderId="12" xfId="0" applyFont="1" applyFill="1" applyBorder="1" applyAlignment="1">
      <alignment horizontal="center" wrapText="1"/>
    </xf>
    <xf numFmtId="4" fontId="23" fillId="25" borderId="12" xfId="0" applyNumberFormat="1" applyFont="1" applyFill="1" applyBorder="1" applyAlignment="1">
      <alignment/>
    </xf>
    <xf numFmtId="181" fontId="22" fillId="25" borderId="12" xfId="48" applyNumberFormat="1" applyFont="1" applyFill="1" applyBorder="1" applyAlignment="1">
      <alignment/>
    </xf>
    <xf numFmtId="181" fontId="23" fillId="25" borderId="12" xfId="48" applyNumberFormat="1" applyFont="1" applyFill="1" applyBorder="1" applyAlignment="1">
      <alignment/>
    </xf>
    <xf numFmtId="4" fontId="22" fillId="25" borderId="12" xfId="0" applyNumberFormat="1" applyFont="1" applyFill="1" applyBorder="1" applyAlignment="1">
      <alignment/>
    </xf>
    <xf numFmtId="4" fontId="22" fillId="25" borderId="12" xfId="0" applyNumberFormat="1" applyFont="1" applyFill="1" applyBorder="1" applyAlignment="1">
      <alignment wrapText="1"/>
    </xf>
    <xf numFmtId="4" fontId="23" fillId="25" borderId="12" xfId="0" applyNumberFormat="1" applyFont="1" applyFill="1" applyBorder="1" applyAlignment="1">
      <alignment wrapText="1"/>
    </xf>
    <xf numFmtId="4" fontId="23" fillId="25" borderId="13" xfId="0" applyNumberFormat="1" applyFont="1" applyFill="1" applyBorder="1" applyAlignment="1">
      <alignment wrapText="1"/>
    </xf>
    <xf numFmtId="4" fontId="23" fillId="25" borderId="14" xfId="0" applyNumberFormat="1" applyFont="1" applyFill="1" applyBorder="1" applyAlignment="1">
      <alignment/>
    </xf>
    <xf numFmtId="4" fontId="23" fillId="25" borderId="12" xfId="48" applyNumberFormat="1" applyFont="1" applyFill="1" applyBorder="1" applyAlignment="1">
      <alignment wrapText="1"/>
    </xf>
    <xf numFmtId="4" fontId="22" fillId="25" borderId="12" xfId="48" applyNumberFormat="1" applyFont="1" applyFill="1" applyBorder="1" applyAlignment="1">
      <alignment wrapText="1"/>
    </xf>
    <xf numFmtId="4" fontId="23" fillId="25" borderId="12" xfId="48" applyNumberFormat="1" applyFont="1" applyFill="1" applyBorder="1" applyAlignment="1">
      <alignment/>
    </xf>
    <xf numFmtId="4" fontId="22" fillId="25" borderId="12" xfId="48" applyNumberFormat="1" applyFont="1" applyFill="1" applyBorder="1" applyAlignment="1">
      <alignment/>
    </xf>
    <xf numFmtId="0" fontId="22" fillId="25" borderId="15" xfId="0" applyFont="1" applyFill="1" applyBorder="1" applyAlignment="1">
      <alignment horizontal="center" wrapText="1"/>
    </xf>
    <xf numFmtId="0" fontId="22" fillId="25" borderId="16" xfId="0" applyFont="1" applyFill="1" applyBorder="1" applyAlignment="1">
      <alignment/>
    </xf>
    <xf numFmtId="0" fontId="23" fillId="25" borderId="16" xfId="0" applyFont="1" applyFill="1" applyBorder="1" applyAlignment="1">
      <alignment horizontal="justify" wrapText="1"/>
    </xf>
    <xf numFmtId="0" fontId="23" fillId="25" borderId="16" xfId="0" applyFont="1" applyFill="1" applyBorder="1" applyAlignment="1">
      <alignment/>
    </xf>
    <xf numFmtId="0" fontId="23" fillId="25" borderId="16" xfId="0" applyFont="1" applyFill="1" applyBorder="1" applyAlignment="1">
      <alignment/>
    </xf>
    <xf numFmtId="0" fontId="22" fillId="25" borderId="16" xfId="0" applyFont="1" applyFill="1" applyBorder="1" applyAlignment="1">
      <alignment wrapText="1"/>
    </xf>
    <xf numFmtId="0" fontId="23" fillId="25" borderId="16" xfId="0" applyFont="1" applyFill="1" applyBorder="1" applyAlignment="1">
      <alignment wrapText="1"/>
    </xf>
    <xf numFmtId="0" fontId="22" fillId="25" borderId="17" xfId="0" applyFont="1" applyFill="1" applyBorder="1" applyAlignment="1">
      <alignment vertical="center" wrapText="1"/>
    </xf>
    <xf numFmtId="0" fontId="22" fillId="25" borderId="18" xfId="0" applyFont="1" applyFill="1" applyBorder="1" applyAlignment="1">
      <alignment horizontal="center" wrapText="1"/>
    </xf>
    <xf numFmtId="181" fontId="22" fillId="25" borderId="19" xfId="48" applyNumberFormat="1" applyFont="1" applyFill="1" applyBorder="1" applyAlignment="1">
      <alignment horizontal="center" wrapText="1"/>
    </xf>
    <xf numFmtId="0" fontId="23" fillId="25" borderId="20" xfId="0" applyFont="1" applyFill="1" applyBorder="1" applyAlignment="1">
      <alignment/>
    </xf>
    <xf numFmtId="181" fontId="23" fillId="25" borderId="20" xfId="48" applyNumberFormat="1" applyFont="1" applyFill="1" applyBorder="1" applyAlignment="1">
      <alignment wrapText="1"/>
    </xf>
    <xf numFmtId="181" fontId="22" fillId="25" borderId="20" xfId="48" applyNumberFormat="1" applyFont="1" applyFill="1" applyBorder="1" applyAlignment="1">
      <alignment wrapText="1"/>
    </xf>
    <xf numFmtId="0" fontId="23" fillId="25" borderId="20" xfId="48" applyNumberFormat="1" applyFont="1" applyFill="1" applyBorder="1" applyAlignment="1">
      <alignment wrapText="1"/>
    </xf>
    <xf numFmtId="0" fontId="23" fillId="26" borderId="20" xfId="0" applyFont="1" applyFill="1" applyBorder="1" applyAlignment="1">
      <alignment horizontal="justify" vertical="center" wrapText="1"/>
    </xf>
    <xf numFmtId="0" fontId="23" fillId="26" borderId="21" xfId="0" applyFont="1" applyFill="1" applyBorder="1" applyAlignment="1">
      <alignment horizontal="justify" vertical="center" wrapText="1"/>
    </xf>
    <xf numFmtId="0" fontId="22" fillId="25" borderId="22" xfId="0" applyFont="1" applyFill="1" applyBorder="1" applyAlignment="1">
      <alignment horizontal="center" wrapText="1"/>
    </xf>
    <xf numFmtId="0" fontId="22" fillId="25" borderId="23" xfId="0" applyFont="1" applyFill="1" applyBorder="1" applyAlignment="1">
      <alignment horizontal="center" wrapText="1"/>
    </xf>
    <xf numFmtId="0" fontId="22" fillId="25" borderId="24" xfId="0" applyFont="1" applyFill="1" applyBorder="1" applyAlignment="1">
      <alignment horizontal="center" wrapText="1"/>
    </xf>
    <xf numFmtId="171" fontId="23" fillId="25" borderId="25" xfId="48" applyFont="1" applyFill="1" applyBorder="1" applyAlignment="1">
      <alignment horizontal="left" vertical="center"/>
    </xf>
    <xf numFmtId="171" fontId="23" fillId="25" borderId="26" xfId="48" applyFont="1" applyFill="1" applyBorder="1" applyAlignment="1">
      <alignment horizontal="left" vertical="center"/>
    </xf>
    <xf numFmtId="0" fontId="22" fillId="25" borderId="27" xfId="0" applyFont="1" applyFill="1" applyBorder="1" applyAlignment="1">
      <alignment horizontal="center" wrapText="1"/>
    </xf>
    <xf numFmtId="0" fontId="23" fillId="26" borderId="16" xfId="0" applyFont="1" applyFill="1" applyBorder="1" applyAlignment="1">
      <alignment vertical="center"/>
    </xf>
    <xf numFmtId="0" fontId="23" fillId="25" borderId="25" xfId="0" applyFont="1" applyFill="1" applyBorder="1" applyAlignment="1">
      <alignment vertical="center"/>
    </xf>
    <xf numFmtId="181" fontId="23" fillId="25" borderId="28" xfId="48" applyNumberFormat="1" applyFont="1" applyFill="1" applyBorder="1" applyAlignment="1">
      <alignment vertical="center"/>
    </xf>
    <xf numFmtId="171" fontId="23" fillId="25" borderId="16" xfId="48" applyFont="1" applyFill="1" applyBorder="1" applyAlignment="1">
      <alignment vertical="center"/>
    </xf>
    <xf numFmtId="0" fontId="23" fillId="25" borderId="12" xfId="0" applyFont="1" applyFill="1" applyBorder="1" applyAlignment="1">
      <alignment vertical="center"/>
    </xf>
    <xf numFmtId="181" fontId="22" fillId="25" borderId="29" xfId="48" applyNumberFormat="1" applyFont="1" applyFill="1" applyBorder="1" applyAlignment="1">
      <alignment vertical="center"/>
    </xf>
    <xf numFmtId="181" fontId="23" fillId="25" borderId="29" xfId="48" applyNumberFormat="1" applyFont="1" applyFill="1" applyBorder="1" applyAlignment="1">
      <alignment vertical="center"/>
    </xf>
    <xf numFmtId="181" fontId="22" fillId="25" borderId="22" xfId="48" applyNumberFormat="1" applyFont="1" applyFill="1" applyBorder="1" applyAlignment="1">
      <alignment vertical="center"/>
    </xf>
    <xf numFmtId="4" fontId="22" fillId="25" borderId="29" xfId="0" applyNumberFormat="1" applyFont="1" applyFill="1" applyBorder="1" applyAlignment="1">
      <alignment vertical="center"/>
    </xf>
    <xf numFmtId="4" fontId="23" fillId="25" borderId="22" xfId="0" applyNumberFormat="1" applyFont="1" applyFill="1" applyBorder="1" applyAlignment="1">
      <alignment vertical="center"/>
    </xf>
    <xf numFmtId="181" fontId="23" fillId="25" borderId="25" xfId="48" applyNumberFormat="1" applyFont="1" applyFill="1" applyBorder="1" applyAlignment="1">
      <alignment vertical="center"/>
    </xf>
    <xf numFmtId="181" fontId="23" fillId="25" borderId="22" xfId="48" applyNumberFormat="1" applyFont="1" applyFill="1" applyBorder="1" applyAlignment="1">
      <alignment vertical="center"/>
    </xf>
    <xf numFmtId="4" fontId="22" fillId="25" borderId="22" xfId="0" applyNumberFormat="1" applyFont="1" applyFill="1" applyBorder="1" applyAlignment="1">
      <alignment vertical="center"/>
    </xf>
    <xf numFmtId="4" fontId="22" fillId="25" borderId="29" xfId="0" applyNumberFormat="1" applyFont="1" applyFill="1" applyBorder="1" applyAlignment="1">
      <alignment vertical="center" wrapText="1"/>
    </xf>
    <xf numFmtId="4" fontId="22" fillId="25" borderId="22" xfId="0" applyNumberFormat="1" applyFont="1" applyFill="1" applyBorder="1" applyAlignment="1">
      <alignment vertical="center" wrapText="1"/>
    </xf>
    <xf numFmtId="4" fontId="23" fillId="25" borderId="29" xfId="0" applyNumberFormat="1" applyFont="1" applyFill="1" applyBorder="1" applyAlignment="1">
      <alignment vertical="center" wrapText="1"/>
    </xf>
    <xf numFmtId="4" fontId="23" fillId="25" borderId="22" xfId="0" applyNumberFormat="1" applyFont="1" applyFill="1" applyBorder="1" applyAlignment="1">
      <alignment vertical="center" wrapText="1"/>
    </xf>
    <xf numFmtId="171" fontId="23" fillId="25" borderId="25" xfId="0" applyNumberFormat="1" applyFont="1" applyFill="1" applyBorder="1" applyAlignment="1">
      <alignment vertical="center"/>
    </xf>
    <xf numFmtId="171" fontId="23" fillId="25" borderId="25" xfId="48" applyFont="1" applyFill="1" applyBorder="1" applyAlignment="1">
      <alignment vertical="center"/>
    </xf>
    <xf numFmtId="4" fontId="23" fillId="25" borderId="29" xfId="0" applyNumberFormat="1" applyFont="1" applyFill="1" applyBorder="1" applyAlignment="1">
      <alignment vertical="center"/>
    </xf>
    <xf numFmtId="181" fontId="22" fillId="25" borderId="28" xfId="48" applyNumberFormat="1" applyFont="1" applyFill="1" applyBorder="1" applyAlignment="1">
      <alignment vertical="center"/>
    </xf>
    <xf numFmtId="4" fontId="23" fillId="25" borderId="28" xfId="0" applyNumberFormat="1" applyFont="1" applyFill="1" applyBorder="1" applyAlignment="1">
      <alignment vertical="center" wrapText="1"/>
    </xf>
    <xf numFmtId="4" fontId="23" fillId="25" borderId="28" xfId="0" applyNumberFormat="1" applyFont="1" applyFill="1" applyBorder="1" applyAlignment="1">
      <alignment vertical="center"/>
    </xf>
    <xf numFmtId="181" fontId="23" fillId="25" borderId="16" xfId="48" applyNumberFormat="1" applyFont="1" applyFill="1" applyBorder="1" applyAlignment="1">
      <alignment vertical="center"/>
    </xf>
    <xf numFmtId="4" fontId="23" fillId="25" borderId="29" xfId="48" applyNumberFormat="1" applyFont="1" applyFill="1" applyBorder="1" applyAlignment="1">
      <alignment vertical="center" wrapText="1"/>
    </xf>
    <xf numFmtId="0" fontId="23" fillId="25" borderId="22" xfId="0" applyFont="1" applyFill="1" applyBorder="1" applyAlignment="1">
      <alignment vertical="center"/>
    </xf>
    <xf numFmtId="4" fontId="23" fillId="25" borderId="22" xfId="48" applyNumberFormat="1" applyFont="1" applyFill="1" applyBorder="1" applyAlignment="1">
      <alignment vertical="center" wrapText="1"/>
    </xf>
    <xf numFmtId="0" fontId="23" fillId="25" borderId="25" xfId="0" applyFont="1" applyFill="1" applyBorder="1" applyAlignment="1">
      <alignment horizontal="left" vertical="center"/>
    </xf>
    <xf numFmtId="181" fontId="23" fillId="25" borderId="25" xfId="0" applyNumberFormat="1" applyFont="1" applyFill="1" applyBorder="1" applyAlignment="1">
      <alignment vertical="center"/>
    </xf>
    <xf numFmtId="171" fontId="23" fillId="25" borderId="12" xfId="0" applyNumberFormat="1" applyFont="1" applyFill="1" applyBorder="1" applyAlignment="1">
      <alignment vertical="center"/>
    </xf>
    <xf numFmtId="4" fontId="22" fillId="25" borderId="29" xfId="48" applyNumberFormat="1" applyFont="1" applyFill="1" applyBorder="1" applyAlignment="1">
      <alignment vertical="center" wrapText="1"/>
    </xf>
    <xf numFmtId="4" fontId="22" fillId="25" borderId="22" xfId="48" applyNumberFormat="1" applyFont="1" applyFill="1" applyBorder="1" applyAlignment="1">
      <alignment vertical="center" wrapText="1"/>
    </xf>
    <xf numFmtId="0" fontId="23" fillId="25" borderId="28" xfId="0" applyFont="1" applyFill="1" applyBorder="1" applyAlignment="1">
      <alignment vertical="center"/>
    </xf>
    <xf numFmtId="0" fontId="23" fillId="25" borderId="16" xfId="0" applyFont="1" applyFill="1" applyBorder="1" applyAlignment="1">
      <alignment vertical="center"/>
    </xf>
    <xf numFmtId="4" fontId="23" fillId="25" borderId="29" xfId="48" applyNumberFormat="1" applyFont="1" applyFill="1" applyBorder="1" applyAlignment="1">
      <alignment vertical="center"/>
    </xf>
    <xf numFmtId="4" fontId="23" fillId="25" borderId="22" xfId="48" applyNumberFormat="1" applyFont="1" applyFill="1" applyBorder="1" applyAlignment="1">
      <alignment vertical="center"/>
    </xf>
    <xf numFmtId="4" fontId="22" fillId="25" borderId="29" xfId="48" applyNumberFormat="1" applyFont="1" applyFill="1" applyBorder="1" applyAlignment="1">
      <alignment vertical="center"/>
    </xf>
    <xf numFmtId="4" fontId="22" fillId="25" borderId="22" xfId="48" applyNumberFormat="1" applyFont="1" applyFill="1" applyBorder="1" applyAlignment="1">
      <alignment vertical="center"/>
    </xf>
    <xf numFmtId="201" fontId="23" fillId="0" borderId="29" xfId="50" applyNumberFormat="1" applyFont="1" applyBorder="1" applyAlignment="1">
      <alignment vertical="center"/>
    </xf>
    <xf numFmtId="181" fontId="23" fillId="25" borderId="30" xfId="48" applyNumberFormat="1" applyFont="1" applyFill="1" applyBorder="1" applyAlignment="1">
      <alignment vertical="center"/>
    </xf>
    <xf numFmtId="171" fontId="23" fillId="25" borderId="17" xfId="48" applyFont="1" applyFill="1" applyBorder="1" applyAlignment="1">
      <alignment vertical="center"/>
    </xf>
    <xf numFmtId="0" fontId="23" fillId="25" borderId="31" xfId="0" applyFont="1" applyFill="1" applyBorder="1" applyAlignment="1">
      <alignment vertical="center"/>
    </xf>
    <xf numFmtId="4" fontId="23" fillId="25" borderId="32" xfId="48" applyNumberFormat="1" applyFont="1" applyFill="1" applyBorder="1" applyAlignment="1">
      <alignment vertical="center" wrapText="1"/>
    </xf>
    <xf numFmtId="4" fontId="22" fillId="25" borderId="33" xfId="48" applyNumberFormat="1" applyFont="1" applyFill="1" applyBorder="1" applyAlignment="1">
      <alignment vertical="center"/>
    </xf>
    <xf numFmtId="181" fontId="23" fillId="25" borderId="22" xfId="48" applyNumberFormat="1" applyFont="1" applyFill="1" applyBorder="1" applyAlignment="1">
      <alignment horizontal="center" vertical="center"/>
    </xf>
    <xf numFmtId="4" fontId="23" fillId="25" borderId="22" xfId="0" applyNumberFormat="1" applyFont="1" applyFill="1" applyBorder="1" applyAlignment="1">
      <alignment horizontal="right" vertical="center"/>
    </xf>
    <xf numFmtId="4" fontId="23" fillId="25" borderId="22" xfId="0" applyNumberFormat="1" applyFont="1" applyFill="1" applyBorder="1" applyAlignment="1">
      <alignment horizontal="center" vertical="center" wrapText="1"/>
    </xf>
    <xf numFmtId="4" fontId="23" fillId="25" borderId="22" xfId="0" applyNumberFormat="1" applyFont="1" applyFill="1" applyBorder="1" applyAlignment="1">
      <alignment horizontal="right" vertical="center" wrapText="1"/>
    </xf>
    <xf numFmtId="201" fontId="23" fillId="0" borderId="22" xfId="50" applyNumberFormat="1" applyFont="1" applyBorder="1" applyAlignment="1">
      <alignment vertical="center"/>
    </xf>
    <xf numFmtId="4" fontId="23" fillId="25" borderId="33" xfId="48" applyNumberFormat="1" applyFont="1" applyFill="1" applyBorder="1" applyAlignment="1">
      <alignment vertical="center" wrapText="1"/>
    </xf>
    <xf numFmtId="170" fontId="23" fillId="25" borderId="22" xfId="50" applyFont="1" applyFill="1" applyBorder="1" applyAlignment="1">
      <alignment vertical="center" wrapText="1"/>
    </xf>
    <xf numFmtId="181" fontId="22" fillId="25" borderId="34" xfId="48" applyNumberFormat="1" applyFont="1" applyFill="1" applyBorder="1" applyAlignment="1">
      <alignment vertical="center"/>
    </xf>
    <xf numFmtId="0" fontId="22" fillId="25" borderId="35" xfId="0" applyFont="1" applyFill="1" applyBorder="1" applyAlignment="1">
      <alignment horizontal="center" wrapText="1"/>
    </xf>
    <xf numFmtId="0" fontId="19" fillId="25" borderId="36" xfId="0" applyFont="1" applyFill="1" applyBorder="1" applyAlignment="1">
      <alignment/>
    </xf>
    <xf numFmtId="0" fontId="23" fillId="25" borderId="0" xfId="0" applyFont="1" applyFill="1" applyBorder="1" applyAlignment="1">
      <alignment/>
    </xf>
    <xf numFmtId="170" fontId="19" fillId="25" borderId="0" xfId="50" applyFont="1" applyFill="1" applyAlignment="1">
      <alignment/>
    </xf>
    <xf numFmtId="4" fontId="23" fillId="25" borderId="37" xfId="0" applyNumberFormat="1" applyFont="1" applyFill="1" applyBorder="1" applyAlignment="1">
      <alignment/>
    </xf>
    <xf numFmtId="181" fontId="23" fillId="25" borderId="22" xfId="48" applyNumberFormat="1" applyFont="1" applyFill="1" applyBorder="1" applyAlignment="1">
      <alignment horizontal="right" vertical="center" wrapText="1"/>
    </xf>
    <xf numFmtId="4" fontId="19" fillId="25" borderId="0" xfId="0" applyNumberFormat="1" applyFont="1" applyFill="1" applyAlignment="1">
      <alignment/>
    </xf>
    <xf numFmtId="203" fontId="23" fillId="25" borderId="22" xfId="50" applyNumberFormat="1" applyFont="1" applyFill="1" applyBorder="1" applyAlignment="1">
      <alignment vertical="center" wrapText="1"/>
    </xf>
    <xf numFmtId="0" fontId="31" fillId="26" borderId="38" xfId="0" applyFont="1" applyFill="1" applyBorder="1" applyAlignment="1">
      <alignment vertical="center"/>
    </xf>
    <xf numFmtId="3" fontId="32" fillId="26" borderId="39" xfId="0" applyNumberFormat="1" applyFont="1" applyFill="1" applyBorder="1" applyAlignment="1">
      <alignment horizontal="right" vertical="center"/>
    </xf>
    <xf numFmtId="0" fontId="23" fillId="26" borderId="40" xfId="0" applyFont="1" applyFill="1" applyBorder="1" applyAlignment="1">
      <alignment horizontal="justify" vertical="center" wrapText="1"/>
    </xf>
    <xf numFmtId="0" fontId="23" fillId="26" borderId="41" xfId="0" applyFont="1" applyFill="1" applyBorder="1" applyAlignment="1">
      <alignment horizontal="justify" vertical="center" wrapText="1"/>
    </xf>
    <xf numFmtId="0" fontId="23" fillId="26" borderId="42" xfId="0" applyFont="1" applyFill="1" applyBorder="1" applyAlignment="1">
      <alignment horizontal="justify" vertical="center" wrapText="1"/>
    </xf>
    <xf numFmtId="0" fontId="31" fillId="26" borderId="43" xfId="0" applyFont="1" applyFill="1" applyBorder="1" applyAlignment="1">
      <alignment horizontal="center" vertical="center"/>
    </xf>
    <xf numFmtId="0" fontId="31" fillId="26" borderId="44" xfId="0" applyFont="1" applyFill="1" applyBorder="1" applyAlignment="1">
      <alignment horizontal="center" vertical="center"/>
    </xf>
    <xf numFmtId="0" fontId="31" fillId="26" borderId="10" xfId="0" applyFont="1" applyFill="1" applyBorder="1" applyAlignment="1">
      <alignment vertical="center"/>
    </xf>
    <xf numFmtId="0" fontId="31" fillId="26" borderId="10" xfId="0" applyFont="1" applyFill="1" applyBorder="1" applyAlignment="1">
      <alignment horizontal="right" vertical="center"/>
    </xf>
    <xf numFmtId="0" fontId="23" fillId="26" borderId="10" xfId="0" applyFont="1" applyFill="1" applyBorder="1" applyAlignment="1">
      <alignment horizontal="justify" vertical="center" wrapText="1"/>
    </xf>
    <xf numFmtId="201" fontId="23" fillId="27" borderId="29" xfId="50" applyNumberFormat="1" applyFont="1" applyFill="1" applyBorder="1" applyAlignment="1">
      <alignment vertical="center"/>
    </xf>
    <xf numFmtId="4" fontId="23" fillId="27" borderId="29" xfId="48" applyNumberFormat="1" applyFont="1" applyFill="1" applyBorder="1" applyAlignment="1">
      <alignment vertical="center"/>
    </xf>
    <xf numFmtId="181" fontId="23" fillId="25" borderId="45" xfId="48" applyNumberFormat="1" applyFont="1" applyFill="1" applyBorder="1" applyAlignment="1">
      <alignment horizontal="center" vertical="center"/>
    </xf>
    <xf numFmtId="181" fontId="23" fillId="25" borderId="46" xfId="48" applyNumberFormat="1" applyFont="1" applyFill="1" applyBorder="1" applyAlignment="1">
      <alignment horizontal="center" vertical="center"/>
    </xf>
    <xf numFmtId="0" fontId="22" fillId="25" borderId="45" xfId="0" applyFont="1" applyFill="1" applyBorder="1" applyAlignment="1">
      <alignment horizontal="center" vertical="center" wrapText="1"/>
    </xf>
    <xf numFmtId="0" fontId="22" fillId="25" borderId="43" xfId="0" applyFont="1" applyFill="1" applyBorder="1" applyAlignment="1">
      <alignment horizontal="center" vertical="center" wrapText="1"/>
    </xf>
    <xf numFmtId="201" fontId="23" fillId="0" borderId="45" xfId="50" applyNumberFormat="1" applyFont="1" applyBorder="1" applyAlignment="1">
      <alignment horizontal="center" vertical="center"/>
    </xf>
    <xf numFmtId="201" fontId="23" fillId="0" borderId="43" xfId="50" applyNumberFormat="1" applyFont="1" applyBorder="1" applyAlignment="1">
      <alignment horizontal="center" vertical="center"/>
    </xf>
    <xf numFmtId="201" fontId="23" fillId="0" borderId="46" xfId="50" applyNumberFormat="1" applyFont="1" applyBorder="1" applyAlignment="1">
      <alignment horizontal="center" vertical="center"/>
    </xf>
    <xf numFmtId="0" fontId="22" fillId="25" borderId="46" xfId="0" applyFont="1" applyFill="1" applyBorder="1" applyAlignment="1">
      <alignment horizontal="center" vertical="center" wrapText="1"/>
    </xf>
    <xf numFmtId="181" fontId="23" fillId="25" borderId="29" xfId="48" applyNumberFormat="1" applyFont="1" applyFill="1" applyBorder="1" applyAlignment="1">
      <alignment horizontal="center" vertical="center"/>
    </xf>
    <xf numFmtId="0" fontId="24" fillId="25" borderId="23" xfId="0" applyFont="1" applyFill="1" applyBorder="1" applyAlignment="1">
      <alignment horizontal="center" wrapText="1"/>
    </xf>
    <xf numFmtId="0" fontId="24" fillId="25" borderId="47" xfId="0" applyFont="1" applyFill="1" applyBorder="1" applyAlignment="1">
      <alignment horizontal="center" wrapText="1"/>
    </xf>
    <xf numFmtId="0" fontId="24" fillId="25" borderId="27" xfId="0" applyFont="1" applyFill="1" applyBorder="1" applyAlignment="1">
      <alignment horizontal="center" wrapText="1"/>
    </xf>
    <xf numFmtId="0" fontId="24" fillId="25" borderId="18" xfId="0" applyFont="1" applyFill="1" applyBorder="1" applyAlignment="1">
      <alignment horizontal="center" wrapText="1"/>
    </xf>
    <xf numFmtId="0" fontId="24" fillId="25" borderId="48" xfId="0" applyFont="1" applyFill="1" applyBorder="1" applyAlignment="1">
      <alignment horizontal="center" wrapText="1"/>
    </xf>
    <xf numFmtId="0" fontId="24" fillId="25" borderId="11" xfId="0" applyFont="1" applyFill="1" applyBorder="1" applyAlignment="1">
      <alignment horizontal="center" wrapText="1"/>
    </xf>
    <xf numFmtId="0" fontId="24" fillId="25" borderId="49" xfId="0" applyFont="1" applyFill="1" applyBorder="1" applyAlignment="1">
      <alignment horizontal="center" wrapText="1"/>
    </xf>
    <xf numFmtId="0" fontId="24" fillId="25" borderId="29" xfId="0" applyFont="1" applyFill="1" applyBorder="1" applyAlignment="1">
      <alignment horizontal="center" wrapText="1"/>
    </xf>
    <xf numFmtId="0" fontId="22" fillId="25" borderId="16" xfId="0" applyFont="1" applyFill="1" applyBorder="1" applyAlignment="1">
      <alignment horizontal="center" vertical="center" wrapText="1"/>
    </xf>
    <xf numFmtId="0" fontId="23" fillId="25" borderId="16" xfId="0" applyFont="1" applyFill="1" applyBorder="1" applyAlignment="1">
      <alignment horizontal="left" vertical="center"/>
    </xf>
    <xf numFmtId="0" fontId="23" fillId="25" borderId="16" xfId="0" applyFont="1" applyFill="1" applyBorder="1" applyAlignment="1">
      <alignment horizontal="left"/>
    </xf>
    <xf numFmtId="4" fontId="23" fillId="25" borderId="29" xfId="0" applyNumberFormat="1" applyFont="1" applyFill="1" applyBorder="1" applyAlignment="1">
      <alignment horizontal="right" vertical="center"/>
    </xf>
    <xf numFmtId="4" fontId="23" fillId="25" borderId="29" xfId="0" applyNumberFormat="1" applyFont="1" applyFill="1" applyBorder="1" applyAlignment="1">
      <alignment horizontal="center" vertical="center" wrapText="1"/>
    </xf>
    <xf numFmtId="4" fontId="23" fillId="25" borderId="29" xfId="0" applyNumberFormat="1" applyFont="1" applyFill="1" applyBorder="1" applyAlignment="1">
      <alignment horizontal="right" vertical="center" wrapText="1"/>
    </xf>
    <xf numFmtId="0" fontId="23" fillId="25" borderId="16" xfId="0" applyFont="1" applyFill="1" applyBorder="1" applyAlignment="1">
      <alignment horizontal="center"/>
    </xf>
    <xf numFmtId="0" fontId="23" fillId="25" borderId="16" xfId="0" applyFont="1" applyFill="1" applyBorder="1" applyAlignment="1">
      <alignment horizontal="center" wrapText="1"/>
    </xf>
    <xf numFmtId="4" fontId="23" fillId="25" borderId="45" xfId="0" applyNumberFormat="1" applyFont="1" applyFill="1" applyBorder="1" applyAlignment="1">
      <alignment horizontal="center" vertical="center"/>
    </xf>
    <xf numFmtId="4" fontId="23" fillId="25" borderId="43" xfId="0" applyNumberFormat="1" applyFont="1" applyFill="1" applyBorder="1" applyAlignment="1">
      <alignment horizontal="center" vertical="center"/>
    </xf>
    <xf numFmtId="4" fontId="23" fillId="25" borderId="46" xfId="0" applyNumberFormat="1" applyFont="1" applyFill="1" applyBorder="1" applyAlignment="1">
      <alignment horizontal="center" vertical="center"/>
    </xf>
    <xf numFmtId="4" fontId="23" fillId="25" borderId="45" xfId="0" applyNumberFormat="1" applyFont="1" applyFill="1" applyBorder="1" applyAlignment="1">
      <alignment horizontal="right" vertical="center"/>
    </xf>
    <xf numFmtId="4" fontId="23" fillId="25" borderId="43" xfId="0" applyNumberFormat="1" applyFont="1" applyFill="1" applyBorder="1" applyAlignment="1">
      <alignment horizontal="right" vertical="center"/>
    </xf>
    <xf numFmtId="4" fontId="23" fillId="25" borderId="46" xfId="0" applyNumberFormat="1" applyFont="1" applyFill="1" applyBorder="1" applyAlignment="1">
      <alignment horizontal="right" vertical="center"/>
    </xf>
    <xf numFmtId="4" fontId="23" fillId="25" borderId="45" xfId="0" applyNumberFormat="1" applyFont="1" applyFill="1" applyBorder="1" applyAlignment="1">
      <alignment horizontal="center" vertical="center" wrapText="1"/>
    </xf>
    <xf numFmtId="4" fontId="23" fillId="25" borderId="43" xfId="0" applyNumberFormat="1" applyFont="1" applyFill="1" applyBorder="1" applyAlignment="1">
      <alignment horizontal="center" vertical="center" wrapText="1"/>
    </xf>
    <xf numFmtId="4" fontId="23" fillId="25" borderId="46" xfId="0" applyNumberFormat="1" applyFont="1" applyFill="1" applyBorder="1" applyAlignment="1">
      <alignment horizontal="center" vertical="center" wrapText="1"/>
    </xf>
    <xf numFmtId="0" fontId="32" fillId="26" borderId="40" xfId="0" applyFont="1" applyFill="1" applyBorder="1" applyAlignment="1">
      <alignment horizontal="center" vertical="center"/>
    </xf>
    <xf numFmtId="0" fontId="32" fillId="26" borderId="50" xfId="0" applyFont="1" applyFill="1" applyBorder="1" applyAlignment="1">
      <alignment horizontal="center" vertical="center"/>
    </xf>
    <xf numFmtId="171" fontId="23" fillId="27" borderId="16" xfId="48" applyFont="1" applyFill="1" applyBorder="1" applyAlignment="1">
      <alignment vertical="center"/>
    </xf>
    <xf numFmtId="0" fontId="23" fillId="27" borderId="16" xfId="0" applyFont="1" applyFill="1" applyBorder="1" applyAlignment="1">
      <alignmen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0"/>
  <sheetViews>
    <sheetView zoomScalePageLayoutView="0" workbookViewId="0" topLeftCell="A20">
      <selection activeCell="A50" sqref="A50"/>
    </sheetView>
  </sheetViews>
  <sheetFormatPr defaultColWidth="11.421875" defaultRowHeight="12.75"/>
  <cols>
    <col min="1" max="1" width="14.8515625" style="0" bestFit="1" customWidth="1"/>
  </cols>
  <sheetData>
    <row r="1" spans="1:6" ht="24">
      <c r="A1" s="4" t="s">
        <v>58</v>
      </c>
      <c r="B1" s="2" t="s">
        <v>36</v>
      </c>
      <c r="C1" s="1"/>
      <c r="D1" s="3" t="s">
        <v>59</v>
      </c>
      <c r="E1" s="2" t="s">
        <v>55</v>
      </c>
      <c r="F1" s="6"/>
    </row>
    <row r="2" spans="1:6" ht="60">
      <c r="A2" s="4" t="s">
        <v>60</v>
      </c>
      <c r="B2" s="2" t="s">
        <v>36</v>
      </c>
      <c r="C2" s="1">
        <v>1</v>
      </c>
      <c r="D2" s="3" t="s">
        <v>53</v>
      </c>
      <c r="E2" s="2">
        <v>1</v>
      </c>
      <c r="F2" s="5"/>
    </row>
    <row r="3" spans="1:6" ht="48">
      <c r="A3" s="4" t="s">
        <v>61</v>
      </c>
      <c r="B3" s="2" t="s">
        <v>36</v>
      </c>
      <c r="C3" s="1">
        <v>1</v>
      </c>
      <c r="D3" s="3" t="s">
        <v>51</v>
      </c>
      <c r="E3" s="2">
        <v>1</v>
      </c>
      <c r="F3" s="5"/>
    </row>
    <row r="4" spans="1:6" ht="48">
      <c r="A4" s="4" t="s">
        <v>62</v>
      </c>
      <c r="B4" s="2" t="s">
        <v>36</v>
      </c>
      <c r="C4" s="1">
        <v>1</v>
      </c>
      <c r="D4" s="3" t="s">
        <v>51</v>
      </c>
      <c r="E4" s="2">
        <v>1</v>
      </c>
      <c r="F4" s="6"/>
    </row>
    <row r="5" spans="1:6" ht="36">
      <c r="A5" s="4" t="s">
        <v>63</v>
      </c>
      <c r="B5" s="2" t="s">
        <v>36</v>
      </c>
      <c r="C5" s="1">
        <v>1</v>
      </c>
      <c r="D5" s="3" t="s">
        <v>66</v>
      </c>
      <c r="E5" s="2">
        <v>1</v>
      </c>
      <c r="F5" s="6"/>
    </row>
    <row r="6" spans="1:6" ht="36">
      <c r="A6" s="4" t="s">
        <v>65</v>
      </c>
      <c r="B6" s="2" t="s">
        <v>36</v>
      </c>
      <c r="C6" s="1"/>
      <c r="D6" s="3" t="s">
        <v>52</v>
      </c>
      <c r="E6" s="2"/>
      <c r="F6" s="6"/>
    </row>
    <row r="7" spans="1:6" ht="36">
      <c r="A7" s="4" t="s">
        <v>64</v>
      </c>
      <c r="B7" s="2" t="s">
        <v>36</v>
      </c>
      <c r="C7" s="1">
        <v>1</v>
      </c>
      <c r="D7" s="3" t="s">
        <v>56</v>
      </c>
      <c r="E7" s="2">
        <v>1</v>
      </c>
      <c r="F7" s="6"/>
    </row>
    <row r="14" ht="12.75">
      <c r="E14">
        <f>415+190</f>
        <v>605</v>
      </c>
    </row>
    <row r="39" ht="12.75">
      <c r="A39">
        <v>20600000</v>
      </c>
    </row>
    <row r="40" ht="12.75">
      <c r="A40">
        <v>16480000</v>
      </c>
    </row>
    <row r="41" ht="12.75">
      <c r="A41">
        <v>16480000</v>
      </c>
    </row>
    <row r="42" ht="12.75">
      <c r="A42">
        <v>16480000</v>
      </c>
    </row>
    <row r="43" spans="1:2" ht="12.75">
      <c r="A43">
        <v>10500000</v>
      </c>
      <c r="B43">
        <v>105000000</v>
      </c>
    </row>
    <row r="44" ht="12.75">
      <c r="A44">
        <v>16480000</v>
      </c>
    </row>
    <row r="45" ht="12.75">
      <c r="A45">
        <v>16480000</v>
      </c>
    </row>
    <row r="46" ht="12.75">
      <c r="A46">
        <v>20600000</v>
      </c>
    </row>
    <row r="47" ht="12.75">
      <c r="A47">
        <v>8075520</v>
      </c>
    </row>
    <row r="48" ht="12.75">
      <c r="A48" s="7">
        <f>SUM(A39:A47)</f>
        <v>142175520</v>
      </c>
    </row>
    <row r="49" ht="12.75">
      <c r="A49">
        <v>222315200</v>
      </c>
    </row>
    <row r="50" ht="12.75">
      <c r="A50" s="8">
        <f>+A49-A48</f>
        <v>80139680</v>
      </c>
    </row>
  </sheetData>
  <sheetProtection/>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R145"/>
  <sheetViews>
    <sheetView tabSelected="1" zoomScalePageLayoutView="0" workbookViewId="0" topLeftCell="A1">
      <pane ySplit="3" topLeftCell="A104" activePane="bottomLeft" state="frozen"/>
      <selection pane="topLeft" activeCell="A1" sqref="A1"/>
      <selection pane="bottomLeft" activeCell="A107" sqref="A107"/>
    </sheetView>
  </sheetViews>
  <sheetFormatPr defaultColWidth="11.421875" defaultRowHeight="12.75"/>
  <cols>
    <col min="1" max="1" width="56.140625" style="9" customWidth="1"/>
    <col min="2" max="2" width="45.57421875" style="10" customWidth="1"/>
    <col min="3" max="3" width="24.28125" style="9" customWidth="1"/>
    <col min="4" max="4" width="12.28125" style="11" hidden="1" customWidth="1"/>
    <col min="5" max="5" width="27.7109375" style="12" bestFit="1" customWidth="1"/>
    <col min="6" max="6" width="19.8515625" style="9" hidden="1" customWidth="1"/>
    <col min="7" max="7" width="23.00390625" style="13" bestFit="1" customWidth="1"/>
    <col min="8" max="10" width="23.00390625" style="13" customWidth="1"/>
    <col min="11" max="11" width="20.7109375" style="13" bestFit="1" customWidth="1"/>
    <col min="12" max="12" width="20.00390625" style="13" hidden="1" customWidth="1"/>
    <col min="13" max="13" width="14.8515625" style="13" hidden="1" customWidth="1"/>
    <col min="14" max="14" width="13.8515625" style="13" hidden="1" customWidth="1"/>
    <col min="15" max="15" width="19.00390625" style="14" hidden="1" customWidth="1"/>
    <col min="16" max="16" width="18.28125" style="33" hidden="1" customWidth="1"/>
    <col min="17" max="17" width="12.28125" style="9" bestFit="1" customWidth="1"/>
    <col min="18" max="18" width="14.57421875" style="9" bestFit="1" customWidth="1"/>
    <col min="19" max="16384" width="11.421875" style="9" customWidth="1"/>
  </cols>
  <sheetData>
    <row r="1" spans="1:17" ht="54" customHeight="1">
      <c r="A1" s="152" t="s">
        <v>147</v>
      </c>
      <c r="B1" s="153"/>
      <c r="C1" s="153"/>
      <c r="D1" s="153"/>
      <c r="E1" s="153"/>
      <c r="F1" s="153"/>
      <c r="G1" s="153"/>
      <c r="H1" s="154"/>
      <c r="I1" s="154"/>
      <c r="J1" s="154"/>
      <c r="K1" s="155"/>
      <c r="L1" s="35"/>
      <c r="M1" s="35"/>
      <c r="N1" s="35"/>
      <c r="O1" s="35"/>
      <c r="P1" s="35"/>
      <c r="Q1" s="35"/>
    </row>
    <row r="2" spans="1:16" ht="13.5" thickBot="1">
      <c r="A2" s="156"/>
      <c r="B2" s="157"/>
      <c r="C2" s="157"/>
      <c r="D2" s="157"/>
      <c r="E2" s="157"/>
      <c r="F2" s="157"/>
      <c r="G2" s="157"/>
      <c r="H2" s="158"/>
      <c r="I2" s="158"/>
      <c r="J2" s="158"/>
      <c r="K2" s="159"/>
      <c r="P2" s="15"/>
    </row>
    <row r="3" spans="1:16" ht="43.5" thickBot="1">
      <c r="A3" s="49" t="s">
        <v>90</v>
      </c>
      <c r="B3" s="58" t="s">
        <v>41</v>
      </c>
      <c r="C3" s="66" t="s">
        <v>40</v>
      </c>
      <c r="D3" s="70" t="s">
        <v>35</v>
      </c>
      <c r="E3" s="49" t="s">
        <v>142</v>
      </c>
      <c r="F3" s="67" t="s">
        <v>39</v>
      </c>
      <c r="G3" s="57" t="s">
        <v>117</v>
      </c>
      <c r="H3" s="123" t="s">
        <v>148</v>
      </c>
      <c r="I3" s="123" t="s">
        <v>149</v>
      </c>
      <c r="J3" s="123" t="s">
        <v>150</v>
      </c>
      <c r="K3" s="65" t="s">
        <v>118</v>
      </c>
      <c r="L3" s="36" t="s">
        <v>114</v>
      </c>
      <c r="M3" s="16" t="s">
        <v>115</v>
      </c>
      <c r="N3" s="16" t="s">
        <v>116</v>
      </c>
      <c r="O3" s="16" t="s">
        <v>76</v>
      </c>
      <c r="P3" s="16" t="s">
        <v>119</v>
      </c>
    </row>
    <row r="4" spans="1:16" ht="14.25">
      <c r="A4" s="50" t="s">
        <v>72</v>
      </c>
      <c r="B4" s="59"/>
      <c r="C4" s="72"/>
      <c r="D4" s="73"/>
      <c r="E4" s="74"/>
      <c r="F4" s="75"/>
      <c r="G4" s="91">
        <v>439389000</v>
      </c>
      <c r="H4" s="124"/>
      <c r="I4" s="124"/>
      <c r="J4" s="124"/>
      <c r="K4" s="96">
        <v>0</v>
      </c>
      <c r="L4" s="125"/>
      <c r="M4" s="27"/>
      <c r="N4" s="27"/>
      <c r="O4" s="19"/>
      <c r="P4" s="20"/>
    </row>
    <row r="5" spans="1:16" ht="14.25">
      <c r="A5" s="51" t="s">
        <v>85</v>
      </c>
      <c r="B5" s="60" t="s">
        <v>74</v>
      </c>
      <c r="C5" s="72" t="s">
        <v>73</v>
      </c>
      <c r="D5" s="73"/>
      <c r="E5" s="74" t="s">
        <v>49</v>
      </c>
      <c r="F5" s="75"/>
      <c r="G5" s="77">
        <v>439389000</v>
      </c>
      <c r="H5" s="122">
        <v>309930833</v>
      </c>
      <c r="I5" s="122">
        <v>309897833</v>
      </c>
      <c r="J5" s="122">
        <f>+G4-I5</f>
        <v>129491167</v>
      </c>
      <c r="K5" s="78"/>
      <c r="L5" s="37"/>
      <c r="M5" s="21"/>
      <c r="N5" s="21"/>
      <c r="O5" s="19"/>
      <c r="P5" s="20"/>
    </row>
    <row r="6" spans="1:16" ht="14.25">
      <c r="A6" s="50" t="s">
        <v>0</v>
      </c>
      <c r="B6" s="60"/>
      <c r="C6" s="72"/>
      <c r="D6" s="73"/>
      <c r="E6" s="74"/>
      <c r="F6" s="75"/>
      <c r="G6" s="79">
        <v>2121198464</v>
      </c>
      <c r="H6" s="83"/>
      <c r="I6" s="83"/>
      <c r="J6" s="83"/>
      <c r="K6" s="80"/>
      <c r="L6" s="37"/>
      <c r="M6" s="21"/>
      <c r="N6" s="21"/>
      <c r="O6" s="19"/>
      <c r="P6" s="20"/>
    </row>
    <row r="7" spans="1:16" ht="14.25">
      <c r="A7" s="50" t="s">
        <v>86</v>
      </c>
      <c r="B7" s="59"/>
      <c r="C7" s="81"/>
      <c r="D7" s="73"/>
      <c r="E7" s="74"/>
      <c r="F7" s="75"/>
      <c r="G7" s="76">
        <f>26000000+12367000</f>
        <v>38367000</v>
      </c>
      <c r="H7" s="78"/>
      <c r="I7" s="78"/>
      <c r="J7" s="78"/>
      <c r="K7" s="78"/>
      <c r="L7" s="38"/>
      <c r="M7" s="18"/>
      <c r="N7" s="18"/>
      <c r="O7" s="22"/>
      <c r="P7" s="20"/>
    </row>
    <row r="8" spans="1:17" ht="14.25">
      <c r="A8" s="50" t="s">
        <v>87</v>
      </c>
      <c r="B8" s="59"/>
      <c r="C8" s="72" t="s">
        <v>36</v>
      </c>
      <c r="D8" s="73"/>
      <c r="E8" s="74"/>
      <c r="F8" s="75"/>
      <c r="G8" s="76">
        <f>26000000+12367000</f>
        <v>38367000</v>
      </c>
      <c r="H8" s="78">
        <v>36372000</v>
      </c>
      <c r="I8" s="78">
        <v>36372000</v>
      </c>
      <c r="J8" s="78">
        <f>+G8-I8</f>
        <v>1995000</v>
      </c>
      <c r="K8" s="78"/>
      <c r="L8" s="38"/>
      <c r="M8" s="18"/>
      <c r="N8" s="18"/>
      <c r="O8" s="22"/>
      <c r="P8" s="20"/>
      <c r="Q8" s="23"/>
    </row>
    <row r="9" spans="1:16" ht="13.5">
      <c r="A9" s="52"/>
      <c r="B9" s="59" t="s">
        <v>88</v>
      </c>
      <c r="C9" s="72" t="s">
        <v>36</v>
      </c>
      <c r="D9" s="73"/>
      <c r="E9" s="74" t="s">
        <v>140</v>
      </c>
      <c r="F9" s="75">
        <v>1</v>
      </c>
      <c r="G9" s="151">
        <v>38367000</v>
      </c>
      <c r="H9" s="115">
        <v>503000</v>
      </c>
      <c r="I9" s="115">
        <v>503000</v>
      </c>
      <c r="J9" s="143">
        <f>+G9-H9-H10</f>
        <v>1995000</v>
      </c>
      <c r="K9" s="82"/>
      <c r="L9" s="39"/>
      <c r="M9" s="17"/>
      <c r="N9" s="17"/>
      <c r="O9" s="19"/>
      <c r="P9" s="20"/>
    </row>
    <row r="10" spans="1:16" ht="14.25" customHeight="1">
      <c r="A10" s="52"/>
      <c r="B10" s="59" t="s">
        <v>89</v>
      </c>
      <c r="C10" s="72" t="s">
        <v>36</v>
      </c>
      <c r="D10" s="73"/>
      <c r="E10" s="74" t="s">
        <v>140</v>
      </c>
      <c r="F10" s="75">
        <v>1</v>
      </c>
      <c r="G10" s="151"/>
      <c r="H10" s="82">
        <v>35869000</v>
      </c>
      <c r="I10" s="82">
        <v>35869000</v>
      </c>
      <c r="J10" s="144"/>
      <c r="K10" s="82"/>
      <c r="L10" s="39"/>
      <c r="M10" s="17"/>
      <c r="N10" s="17"/>
      <c r="O10" s="19"/>
      <c r="P10" s="20"/>
    </row>
    <row r="11" spans="1:16" ht="14.25">
      <c r="A11" s="50" t="s">
        <v>1</v>
      </c>
      <c r="B11" s="61"/>
      <c r="C11" s="72"/>
      <c r="D11" s="73"/>
      <c r="E11" s="74"/>
      <c r="F11" s="75"/>
      <c r="G11" s="79">
        <v>2095198464</v>
      </c>
      <c r="H11" s="83"/>
      <c r="I11" s="83"/>
      <c r="J11" s="83"/>
      <c r="K11" s="83"/>
      <c r="L11" s="40"/>
      <c r="M11" s="21"/>
      <c r="N11" s="21"/>
      <c r="O11" s="22"/>
      <c r="P11" s="20"/>
    </row>
    <row r="12" spans="1:16" ht="14.25">
      <c r="A12" s="50" t="s">
        <v>2</v>
      </c>
      <c r="B12" s="61"/>
      <c r="C12" s="72"/>
      <c r="D12" s="73"/>
      <c r="E12" s="74" t="s">
        <v>151</v>
      </c>
      <c r="F12" s="75"/>
      <c r="G12" s="84">
        <v>18540000</v>
      </c>
      <c r="H12" s="85"/>
      <c r="I12" s="85"/>
      <c r="J12" s="85"/>
      <c r="K12" s="85"/>
      <c r="L12" s="41"/>
      <c r="M12" s="19"/>
      <c r="N12" s="19"/>
      <c r="O12" s="22"/>
      <c r="P12" s="20"/>
    </row>
    <row r="13" spans="1:16" ht="13.5">
      <c r="A13" s="52" t="s">
        <v>138</v>
      </c>
      <c r="B13" s="60" t="s">
        <v>120</v>
      </c>
      <c r="C13" s="72" t="s">
        <v>36</v>
      </c>
      <c r="D13" s="73"/>
      <c r="E13" s="74" t="s">
        <v>140</v>
      </c>
      <c r="F13" s="75">
        <v>1</v>
      </c>
      <c r="G13" s="86">
        <v>16540000</v>
      </c>
      <c r="H13" s="87">
        <v>16425600</v>
      </c>
      <c r="I13" s="87"/>
      <c r="J13" s="87"/>
      <c r="K13" s="87"/>
      <c r="L13" s="42"/>
      <c r="M13" s="19"/>
      <c r="N13" s="19"/>
      <c r="O13" s="19"/>
      <c r="P13" s="20"/>
    </row>
    <row r="14" spans="1:16" ht="13.5">
      <c r="A14" s="52" t="s">
        <v>3</v>
      </c>
      <c r="B14" s="60" t="s">
        <v>139</v>
      </c>
      <c r="C14" s="72"/>
      <c r="D14" s="73"/>
      <c r="E14" s="74" t="s">
        <v>59</v>
      </c>
      <c r="F14" s="75"/>
      <c r="G14" s="86">
        <v>2000000</v>
      </c>
      <c r="H14" s="87">
        <v>216920</v>
      </c>
      <c r="I14" s="87">
        <v>216920</v>
      </c>
      <c r="J14" s="87">
        <f>+G14-I14</f>
        <v>1783080</v>
      </c>
      <c r="K14" s="87"/>
      <c r="L14" s="42"/>
      <c r="M14" s="19"/>
      <c r="N14" s="19"/>
      <c r="O14" s="19"/>
      <c r="P14" s="20"/>
    </row>
    <row r="15" spans="1:18" ht="14.25">
      <c r="A15" s="50" t="s">
        <v>121</v>
      </c>
      <c r="B15" s="61"/>
      <c r="C15" s="72"/>
      <c r="D15" s="73"/>
      <c r="E15" s="74"/>
      <c r="F15" s="75"/>
      <c r="G15" s="84">
        <f>20900000-12367000</f>
        <v>8533000</v>
      </c>
      <c r="H15" s="85"/>
      <c r="I15" s="85"/>
      <c r="J15" s="85"/>
      <c r="K15" s="85"/>
      <c r="L15" s="41"/>
      <c r="M15" s="19"/>
      <c r="N15" s="19"/>
      <c r="O15" s="22"/>
      <c r="P15" s="20"/>
      <c r="R15" s="126"/>
    </row>
    <row r="16" spans="1:16" ht="14.25">
      <c r="A16" s="52" t="s">
        <v>112</v>
      </c>
      <c r="B16" s="60" t="s">
        <v>111</v>
      </c>
      <c r="C16" s="72" t="s">
        <v>36</v>
      </c>
      <c r="D16" s="73"/>
      <c r="E16" s="74" t="s">
        <v>66</v>
      </c>
      <c r="F16" s="75">
        <v>30</v>
      </c>
      <c r="G16" s="86">
        <f>20900000</f>
        <v>20900000</v>
      </c>
      <c r="H16" s="87">
        <v>4130760</v>
      </c>
      <c r="I16" s="87">
        <v>4130760</v>
      </c>
      <c r="J16" s="87">
        <f>+G16-I16</f>
        <v>16769240</v>
      </c>
      <c r="K16" s="85"/>
      <c r="L16" s="41"/>
      <c r="M16" s="19"/>
      <c r="N16" s="19"/>
      <c r="O16" s="22"/>
      <c r="P16" s="20"/>
    </row>
    <row r="17" spans="1:16" ht="14.25">
      <c r="A17" s="50" t="s">
        <v>4</v>
      </c>
      <c r="B17" s="61" t="s">
        <v>43</v>
      </c>
      <c r="C17" s="72" t="s">
        <v>36</v>
      </c>
      <c r="D17" s="73"/>
      <c r="E17" s="74"/>
      <c r="F17" s="75"/>
      <c r="G17" s="84">
        <v>83046637</v>
      </c>
      <c r="H17" s="85">
        <v>69850755</v>
      </c>
      <c r="I17" s="85">
        <v>55850755</v>
      </c>
      <c r="J17" s="85"/>
      <c r="K17" s="85"/>
      <c r="L17" s="41"/>
      <c r="M17" s="19"/>
      <c r="N17" s="19"/>
      <c r="O17" s="22"/>
      <c r="P17" s="20"/>
    </row>
    <row r="18" spans="1:17" ht="13.5">
      <c r="A18" s="52" t="s">
        <v>5</v>
      </c>
      <c r="B18" s="59" t="s">
        <v>5</v>
      </c>
      <c r="C18" s="72" t="s">
        <v>36</v>
      </c>
      <c r="D18" s="73"/>
      <c r="E18" s="74" t="s">
        <v>53</v>
      </c>
      <c r="F18" s="75">
        <v>2</v>
      </c>
      <c r="G18" s="77">
        <v>12898847</v>
      </c>
      <c r="H18" s="77">
        <v>12898847</v>
      </c>
      <c r="I18" s="77">
        <v>12898847</v>
      </c>
      <c r="J18" s="82">
        <f>+G18-I18</f>
        <v>0</v>
      </c>
      <c r="K18" s="82"/>
      <c r="L18" s="39"/>
      <c r="M18" s="17"/>
      <c r="N18" s="17"/>
      <c r="O18" s="19"/>
      <c r="P18" s="20"/>
      <c r="Q18" s="129"/>
    </row>
    <row r="19" spans="1:17" ht="13.5">
      <c r="A19" s="53" t="s">
        <v>6</v>
      </c>
      <c r="B19" s="60" t="s">
        <v>97</v>
      </c>
      <c r="C19" s="72" t="s">
        <v>36</v>
      </c>
      <c r="D19" s="73"/>
      <c r="E19" s="74" t="s">
        <v>49</v>
      </c>
      <c r="F19" s="75">
        <v>3</v>
      </c>
      <c r="G19" s="86">
        <v>15920000</v>
      </c>
      <c r="H19" s="87">
        <v>13210080</v>
      </c>
      <c r="I19" s="87">
        <v>13210080</v>
      </c>
      <c r="J19" s="87">
        <f>+G19-I19</f>
        <v>2709920</v>
      </c>
      <c r="K19" s="87"/>
      <c r="L19" s="42"/>
      <c r="M19" s="19"/>
      <c r="N19" s="19"/>
      <c r="O19" s="19"/>
      <c r="P19" s="20"/>
      <c r="Q19" s="129"/>
    </row>
    <row r="20" spans="1:16" ht="13.5">
      <c r="A20" s="53" t="s">
        <v>7</v>
      </c>
      <c r="B20" s="60" t="s">
        <v>7</v>
      </c>
      <c r="C20" s="72" t="s">
        <v>36</v>
      </c>
      <c r="D20" s="73"/>
      <c r="E20" s="74" t="s">
        <v>49</v>
      </c>
      <c r="F20" s="75" t="s">
        <v>70</v>
      </c>
      <c r="G20" s="86">
        <v>45000000</v>
      </c>
      <c r="H20" s="87">
        <v>39165000</v>
      </c>
      <c r="I20" s="87">
        <v>25165000</v>
      </c>
      <c r="J20" s="87">
        <f>+G20-I20</f>
        <v>19835000</v>
      </c>
      <c r="K20" s="87"/>
      <c r="L20" s="43"/>
      <c r="M20" s="25"/>
      <c r="N20" s="25"/>
      <c r="O20" s="26"/>
      <c r="P20" s="20"/>
    </row>
    <row r="21" spans="1:16" ht="13.5">
      <c r="A21" s="53" t="s">
        <v>8</v>
      </c>
      <c r="B21" s="60" t="s">
        <v>75</v>
      </c>
      <c r="C21" s="88" t="s">
        <v>36</v>
      </c>
      <c r="D21" s="73"/>
      <c r="E21" s="74" t="s">
        <v>49</v>
      </c>
      <c r="F21" s="75" t="s">
        <v>70</v>
      </c>
      <c r="G21" s="86">
        <f>8730015-497775</f>
        <v>8232240</v>
      </c>
      <c r="H21" s="87">
        <v>4105424</v>
      </c>
      <c r="I21" s="87">
        <v>4105424</v>
      </c>
      <c r="J21" s="87">
        <f>+G21-I21</f>
        <v>4126816</v>
      </c>
      <c r="K21" s="87"/>
      <c r="L21" s="42"/>
      <c r="M21" s="19"/>
      <c r="N21" s="19"/>
      <c r="O21" s="19"/>
      <c r="P21" s="20"/>
    </row>
    <row r="22" spans="1:16" ht="13.5">
      <c r="A22" s="53" t="s">
        <v>153</v>
      </c>
      <c r="B22" s="60" t="s">
        <v>154</v>
      </c>
      <c r="C22" s="88" t="s">
        <v>36</v>
      </c>
      <c r="D22" s="73"/>
      <c r="E22" s="74" t="s">
        <v>56</v>
      </c>
      <c r="F22" s="75"/>
      <c r="G22" s="86">
        <v>497775</v>
      </c>
      <c r="H22" s="87">
        <v>471404</v>
      </c>
      <c r="I22" s="87">
        <v>471404</v>
      </c>
      <c r="J22" s="87">
        <f>+G22-I22</f>
        <v>26371</v>
      </c>
      <c r="K22" s="87"/>
      <c r="L22" s="42"/>
      <c r="M22" s="19"/>
      <c r="N22" s="19"/>
      <c r="O22" s="19"/>
      <c r="P22" s="20"/>
    </row>
    <row r="23" spans="1:16" ht="14.25">
      <c r="A23" s="50" t="s">
        <v>9</v>
      </c>
      <c r="B23" s="61" t="s">
        <v>43</v>
      </c>
      <c r="C23" s="89"/>
      <c r="D23" s="73"/>
      <c r="E23" s="74"/>
      <c r="F23" s="75"/>
      <c r="G23" s="84">
        <v>768925000</v>
      </c>
      <c r="H23" s="85">
        <v>626907078</v>
      </c>
      <c r="I23" s="85">
        <v>530843992</v>
      </c>
      <c r="J23" s="85"/>
      <c r="K23" s="83"/>
      <c r="L23" s="40"/>
      <c r="M23" s="24"/>
      <c r="N23" s="24"/>
      <c r="O23" s="22"/>
      <c r="P23" s="20"/>
    </row>
    <row r="24" spans="1:16" ht="14.25">
      <c r="A24" s="53" t="s">
        <v>10</v>
      </c>
      <c r="B24" s="60" t="s">
        <v>94</v>
      </c>
      <c r="C24" s="72" t="s">
        <v>36</v>
      </c>
      <c r="D24" s="73"/>
      <c r="E24" s="74" t="s">
        <v>52</v>
      </c>
      <c r="F24" s="75">
        <v>1</v>
      </c>
      <c r="G24" s="90">
        <v>17000000</v>
      </c>
      <c r="H24" s="80">
        <v>12650000</v>
      </c>
      <c r="I24" s="80">
        <v>12650000</v>
      </c>
      <c r="J24" s="80">
        <f>+G24-I24</f>
        <v>4350000</v>
      </c>
      <c r="K24" s="83"/>
      <c r="L24" s="42"/>
      <c r="M24" s="19"/>
      <c r="N24" s="19"/>
      <c r="O24" s="19"/>
      <c r="P24" s="20"/>
    </row>
    <row r="25" spans="1:16" ht="13.5">
      <c r="A25" s="53" t="s">
        <v>11</v>
      </c>
      <c r="B25" s="60" t="s">
        <v>104</v>
      </c>
      <c r="C25" s="88" t="s">
        <v>36</v>
      </c>
      <c r="D25" s="73"/>
      <c r="E25" s="74" t="s">
        <v>53</v>
      </c>
      <c r="F25" s="75">
        <v>1</v>
      </c>
      <c r="G25" s="90">
        <f>22660000-12637000</f>
        <v>10023000</v>
      </c>
      <c r="H25" s="80">
        <v>0</v>
      </c>
      <c r="I25" s="80">
        <v>0</v>
      </c>
      <c r="J25" s="80">
        <f>+G25-I25</f>
        <v>10023000</v>
      </c>
      <c r="K25" s="80"/>
      <c r="L25" s="44"/>
      <c r="M25" s="127"/>
      <c r="N25" s="127"/>
      <c r="O25" s="25"/>
      <c r="P25" s="20"/>
    </row>
    <row r="26" spans="1:16" ht="27">
      <c r="A26" s="166" t="s">
        <v>12</v>
      </c>
      <c r="B26" s="60" t="s">
        <v>71</v>
      </c>
      <c r="C26" s="68" t="s">
        <v>38</v>
      </c>
      <c r="D26" s="91"/>
      <c r="E26" s="74"/>
      <c r="F26" s="75"/>
      <c r="G26" s="163">
        <v>241565000</v>
      </c>
      <c r="H26" s="80">
        <f>83983253+16465917</f>
        <v>100449170</v>
      </c>
      <c r="I26" s="116">
        <f>83983253+16465917</f>
        <v>100449170</v>
      </c>
      <c r="J26" s="168">
        <f>+G26-I26-I27-I30</f>
        <v>47580630</v>
      </c>
      <c r="K26" s="80">
        <v>16465917</v>
      </c>
      <c r="L26" s="37">
        <v>16465917</v>
      </c>
      <c r="M26" s="21">
        <v>16465917</v>
      </c>
      <c r="N26" s="21">
        <f>+G26-M26</f>
        <v>225099083</v>
      </c>
      <c r="O26" s="19"/>
      <c r="P26" s="20"/>
    </row>
    <row r="27" spans="1:16" ht="14.25">
      <c r="A27" s="166"/>
      <c r="B27" s="60" t="s">
        <v>91</v>
      </c>
      <c r="C27" s="68" t="s">
        <v>38</v>
      </c>
      <c r="D27" s="91"/>
      <c r="E27" s="74"/>
      <c r="F27" s="75"/>
      <c r="G27" s="163"/>
      <c r="H27" s="116">
        <v>90000000</v>
      </c>
      <c r="I27" s="116">
        <v>90000000</v>
      </c>
      <c r="J27" s="169"/>
      <c r="K27" s="80"/>
      <c r="L27" s="37"/>
      <c r="M27" s="21"/>
      <c r="N27" s="21"/>
      <c r="O27" s="19"/>
      <c r="P27" s="20"/>
    </row>
    <row r="28" spans="1:16" ht="14.25">
      <c r="A28" s="166"/>
      <c r="B28" s="60" t="s">
        <v>92</v>
      </c>
      <c r="C28" s="68" t="s">
        <v>38</v>
      </c>
      <c r="D28" s="91"/>
      <c r="E28" s="74"/>
      <c r="F28" s="75"/>
      <c r="G28" s="163"/>
      <c r="H28" s="116"/>
      <c r="I28" s="116"/>
      <c r="J28" s="169"/>
      <c r="K28" s="80"/>
      <c r="L28" s="37"/>
      <c r="M28" s="21"/>
      <c r="N28" s="21"/>
      <c r="O28" s="19"/>
      <c r="P28" s="20"/>
    </row>
    <row r="29" spans="1:16" ht="27">
      <c r="A29" s="166"/>
      <c r="B29" s="60" t="s">
        <v>100</v>
      </c>
      <c r="C29" s="68" t="s">
        <v>38</v>
      </c>
      <c r="D29" s="91"/>
      <c r="E29" s="74"/>
      <c r="F29" s="75"/>
      <c r="G29" s="163"/>
      <c r="H29" s="116"/>
      <c r="I29" s="116"/>
      <c r="J29" s="169"/>
      <c r="K29" s="80"/>
      <c r="L29" s="37"/>
      <c r="M29" s="21"/>
      <c r="N29" s="21"/>
      <c r="O29" s="19"/>
      <c r="P29" s="20"/>
    </row>
    <row r="30" spans="1:16" ht="27">
      <c r="A30" s="166"/>
      <c r="B30" s="60" t="s">
        <v>113</v>
      </c>
      <c r="C30" s="68" t="s">
        <v>38</v>
      </c>
      <c r="D30" s="91"/>
      <c r="E30" s="74"/>
      <c r="F30" s="75"/>
      <c r="G30" s="163"/>
      <c r="H30" s="116">
        <v>3535200</v>
      </c>
      <c r="I30" s="116">
        <v>3535200</v>
      </c>
      <c r="J30" s="170"/>
      <c r="K30" s="87"/>
      <c r="L30" s="42"/>
      <c r="M30" s="19"/>
      <c r="N30" s="19"/>
      <c r="O30" s="19"/>
      <c r="P30" s="20"/>
    </row>
    <row r="31" spans="1:16" ht="13.5">
      <c r="A31" s="52" t="s">
        <v>13</v>
      </c>
      <c r="B31" s="59" t="s">
        <v>48</v>
      </c>
      <c r="C31" s="72" t="s">
        <v>36</v>
      </c>
      <c r="D31" s="73"/>
      <c r="E31" s="74"/>
      <c r="F31" s="75">
        <v>5</v>
      </c>
      <c r="G31" s="77">
        <v>12000000</v>
      </c>
      <c r="H31" s="82">
        <v>10000000</v>
      </c>
      <c r="I31" s="82">
        <v>10000000</v>
      </c>
      <c r="J31" s="82">
        <f>+G31-I31</f>
        <v>2000000</v>
      </c>
      <c r="K31" s="82"/>
      <c r="L31" s="39"/>
      <c r="M31" s="17"/>
      <c r="N31" s="21"/>
      <c r="O31" s="19"/>
      <c r="P31" s="20"/>
    </row>
    <row r="32" spans="1:16" ht="13.5">
      <c r="A32" s="52" t="s">
        <v>122</v>
      </c>
      <c r="B32" s="60" t="s">
        <v>95</v>
      </c>
      <c r="C32" s="89" t="s">
        <v>36</v>
      </c>
      <c r="D32" s="73"/>
      <c r="E32" s="74" t="s">
        <v>52</v>
      </c>
      <c r="F32" s="75">
        <v>10</v>
      </c>
      <c r="G32" s="77">
        <v>147050000</v>
      </c>
      <c r="H32" s="87">
        <v>143594502</v>
      </c>
      <c r="I32" s="87">
        <v>143594502</v>
      </c>
      <c r="J32" s="82">
        <f>+G32-I32</f>
        <v>3455498</v>
      </c>
      <c r="K32" s="87">
        <v>22352463</v>
      </c>
      <c r="L32" s="42">
        <v>22352463</v>
      </c>
      <c r="M32" s="19">
        <v>22352463</v>
      </c>
      <c r="N32" s="19">
        <f>+G32-L32</f>
        <v>124697537</v>
      </c>
      <c r="O32" s="19"/>
      <c r="P32" s="20"/>
    </row>
    <row r="33" spans="1:16" ht="13.5">
      <c r="A33" s="52" t="s">
        <v>14</v>
      </c>
      <c r="B33" s="60" t="s">
        <v>96</v>
      </c>
      <c r="C33" s="89" t="s">
        <v>36</v>
      </c>
      <c r="D33" s="73"/>
      <c r="E33" s="74" t="s">
        <v>50</v>
      </c>
      <c r="F33" s="75">
        <v>11</v>
      </c>
      <c r="G33" s="86">
        <v>143900000</v>
      </c>
      <c r="H33" s="82">
        <v>105424206</v>
      </c>
      <c r="I33" s="87">
        <v>105424206</v>
      </c>
      <c r="J33" s="82">
        <f>+G33-I33</f>
        <v>38475794</v>
      </c>
      <c r="K33" s="87">
        <v>105424206</v>
      </c>
      <c r="L33" s="42">
        <v>105424206</v>
      </c>
      <c r="M33" s="19">
        <v>105424206</v>
      </c>
      <c r="N33" s="19">
        <f>+G33-L33</f>
        <v>38475794</v>
      </c>
      <c r="O33" s="19">
        <f>+N33</f>
        <v>38475794</v>
      </c>
      <c r="P33" s="20"/>
    </row>
    <row r="34" spans="1:16" ht="27">
      <c r="A34" s="162" t="s">
        <v>15</v>
      </c>
      <c r="B34" s="60" t="s">
        <v>77</v>
      </c>
      <c r="C34" s="89" t="s">
        <v>36</v>
      </c>
      <c r="D34" s="73"/>
      <c r="E34" s="74" t="s">
        <v>50</v>
      </c>
      <c r="F34" s="75">
        <v>1</v>
      </c>
      <c r="G34" s="164">
        <v>184750000</v>
      </c>
      <c r="H34" s="82"/>
      <c r="I34" s="117"/>
      <c r="J34" s="117"/>
      <c r="K34" s="87"/>
      <c r="L34" s="42"/>
      <c r="M34" s="19"/>
      <c r="N34" s="19"/>
      <c r="O34" s="19"/>
      <c r="P34" s="20"/>
    </row>
    <row r="35" spans="1:16" ht="27">
      <c r="A35" s="162"/>
      <c r="B35" s="60" t="s">
        <v>101</v>
      </c>
      <c r="C35" s="89" t="s">
        <v>36</v>
      </c>
      <c r="D35" s="92"/>
      <c r="E35" s="74" t="s">
        <v>137</v>
      </c>
      <c r="F35" s="75">
        <v>1</v>
      </c>
      <c r="G35" s="164"/>
      <c r="H35" s="82"/>
      <c r="I35" s="117"/>
      <c r="J35" s="117"/>
      <c r="K35" s="87"/>
      <c r="L35" s="42"/>
      <c r="M35" s="19"/>
      <c r="N35" s="19"/>
      <c r="O35" s="19"/>
      <c r="P35" s="20"/>
    </row>
    <row r="36" spans="1:16" ht="13.5">
      <c r="A36" s="162"/>
      <c r="B36" s="60" t="s">
        <v>78</v>
      </c>
      <c r="C36" s="89" t="s">
        <v>36</v>
      </c>
      <c r="D36" s="92"/>
      <c r="E36" s="74"/>
      <c r="F36" s="75">
        <v>1</v>
      </c>
      <c r="G36" s="164"/>
      <c r="H36" s="82"/>
      <c r="I36" s="117"/>
      <c r="J36" s="117"/>
      <c r="K36" s="87"/>
      <c r="L36" s="42"/>
      <c r="M36" s="19"/>
      <c r="N36" s="19"/>
      <c r="O36" s="19"/>
      <c r="P36" s="20"/>
    </row>
    <row r="37" spans="1:16" ht="13.5">
      <c r="A37" s="162"/>
      <c r="B37" s="60" t="s">
        <v>102</v>
      </c>
      <c r="C37" s="89" t="s">
        <v>36</v>
      </c>
      <c r="D37" s="92"/>
      <c r="E37" s="74" t="s">
        <v>136</v>
      </c>
      <c r="F37" s="75">
        <v>1</v>
      </c>
      <c r="G37" s="164"/>
      <c r="H37" s="82"/>
      <c r="I37" s="117"/>
      <c r="J37" s="117"/>
      <c r="K37" s="87"/>
      <c r="L37" s="42"/>
      <c r="M37" s="19"/>
      <c r="N37" s="19"/>
      <c r="O37" s="19"/>
      <c r="P37" s="20"/>
    </row>
    <row r="38" spans="1:16" ht="13.5">
      <c r="A38" s="162"/>
      <c r="B38" s="60" t="s">
        <v>54</v>
      </c>
      <c r="C38" s="89" t="s">
        <v>36</v>
      </c>
      <c r="D38" s="92"/>
      <c r="E38" s="74" t="s">
        <v>49</v>
      </c>
      <c r="F38" s="75">
        <v>1</v>
      </c>
      <c r="G38" s="164"/>
      <c r="H38" s="82">
        <v>754000</v>
      </c>
      <c r="I38" s="82">
        <v>754000</v>
      </c>
      <c r="J38" s="82">
        <f>+H38-I38</f>
        <v>0</v>
      </c>
      <c r="K38" s="87"/>
      <c r="L38" s="42"/>
      <c r="M38" s="19"/>
      <c r="N38" s="19"/>
      <c r="O38" s="19"/>
      <c r="P38" s="20"/>
    </row>
    <row r="39" spans="1:16" ht="13.5">
      <c r="A39" s="162"/>
      <c r="B39" s="60" t="s">
        <v>103</v>
      </c>
      <c r="C39" s="68" t="s">
        <v>36</v>
      </c>
      <c r="D39" s="92"/>
      <c r="E39" s="74" t="s">
        <v>141</v>
      </c>
      <c r="F39" s="75" t="s">
        <v>55</v>
      </c>
      <c r="G39" s="164"/>
      <c r="H39" s="82"/>
      <c r="I39" s="117"/>
      <c r="J39" s="117"/>
      <c r="K39" s="87"/>
      <c r="L39" s="42"/>
      <c r="M39" s="19"/>
      <c r="N39" s="19"/>
      <c r="O39" s="19"/>
      <c r="P39" s="20"/>
    </row>
    <row r="40" spans="1:16" ht="27">
      <c r="A40" s="162"/>
      <c r="B40" s="60" t="s">
        <v>79</v>
      </c>
      <c r="C40" s="89" t="s">
        <v>36</v>
      </c>
      <c r="D40" s="93"/>
      <c r="E40" s="94" t="s">
        <v>52</v>
      </c>
      <c r="F40" s="75">
        <v>10</v>
      </c>
      <c r="G40" s="164"/>
      <c r="H40" s="82">
        <f>150000000+10500000</f>
        <v>160500000</v>
      </c>
      <c r="I40" s="82">
        <f>64436914</f>
        <v>64436914</v>
      </c>
      <c r="J40" s="82">
        <f>+H40-I40</f>
        <v>96063086</v>
      </c>
      <c r="K40" s="80"/>
      <c r="L40" s="42"/>
      <c r="M40" s="19"/>
      <c r="N40" s="19"/>
      <c r="O40" s="19"/>
      <c r="P40" s="20"/>
    </row>
    <row r="41" spans="1:16" ht="13.5">
      <c r="A41" s="162"/>
      <c r="B41" s="60" t="s">
        <v>93</v>
      </c>
      <c r="C41" s="89" t="s">
        <v>36</v>
      </c>
      <c r="D41" s="73"/>
      <c r="E41" s="74" t="s">
        <v>49</v>
      </c>
      <c r="F41" s="75">
        <v>3</v>
      </c>
      <c r="G41" s="164"/>
      <c r="H41" s="117"/>
      <c r="I41" s="117"/>
      <c r="J41" s="117"/>
      <c r="K41" s="87"/>
      <c r="L41" s="42"/>
      <c r="M41" s="19"/>
      <c r="N41" s="19"/>
      <c r="O41" s="19"/>
      <c r="P41" s="20"/>
    </row>
    <row r="42" spans="1:16" ht="14.25">
      <c r="A42" s="162"/>
      <c r="B42" s="62" t="s">
        <v>15</v>
      </c>
      <c r="C42" s="89" t="s">
        <v>36</v>
      </c>
      <c r="D42" s="73"/>
      <c r="E42" s="74" t="s">
        <v>140</v>
      </c>
      <c r="F42" s="75"/>
      <c r="G42" s="164"/>
      <c r="H42" s="117"/>
      <c r="I42" s="117"/>
      <c r="J42" s="117"/>
      <c r="K42" s="87"/>
      <c r="L42" s="42"/>
      <c r="M42" s="22"/>
      <c r="N42" s="19"/>
      <c r="O42" s="19"/>
      <c r="P42" s="20"/>
    </row>
    <row r="43" spans="1:16" ht="14.25">
      <c r="A43" s="50" t="s">
        <v>16</v>
      </c>
      <c r="B43" s="61" t="s">
        <v>17</v>
      </c>
      <c r="C43" s="89"/>
      <c r="D43" s="73"/>
      <c r="E43" s="74"/>
      <c r="F43" s="75"/>
      <c r="G43" s="84">
        <v>191513951</v>
      </c>
      <c r="H43" s="85">
        <v>134630705</v>
      </c>
      <c r="I43" s="85">
        <v>134630705</v>
      </c>
      <c r="J43" s="85"/>
      <c r="K43" s="85"/>
      <c r="L43" s="41"/>
      <c r="M43" s="20"/>
      <c r="N43" s="22"/>
      <c r="O43" s="19"/>
      <c r="P43" s="20"/>
    </row>
    <row r="44" spans="1:16" ht="13.5">
      <c r="A44" s="53" t="s">
        <v>17</v>
      </c>
      <c r="B44" s="60" t="s">
        <v>80</v>
      </c>
      <c r="C44" s="89" t="s">
        <v>36</v>
      </c>
      <c r="D44" s="73"/>
      <c r="E44" s="74" t="s">
        <v>49</v>
      </c>
      <c r="F44" s="75">
        <v>10</v>
      </c>
      <c r="G44" s="95">
        <v>130000000</v>
      </c>
      <c r="H44" s="82">
        <v>110000000</v>
      </c>
      <c r="I44" s="82">
        <v>110000000</v>
      </c>
      <c r="J44" s="82">
        <f>+H44-I44</f>
        <v>0</v>
      </c>
      <c r="K44" s="96"/>
      <c r="L44" s="45"/>
      <c r="M44" s="19"/>
      <c r="N44" s="19"/>
      <c r="O44" s="19"/>
      <c r="P44" s="20"/>
    </row>
    <row r="45" spans="1:16" ht="14.25">
      <c r="A45" s="53"/>
      <c r="B45" s="61" t="s">
        <v>18</v>
      </c>
      <c r="C45" s="89"/>
      <c r="D45" s="73"/>
      <c r="E45" s="74"/>
      <c r="F45" s="75"/>
      <c r="G45" s="95"/>
      <c r="H45" s="97"/>
      <c r="I45" s="97"/>
      <c r="J45" s="97"/>
      <c r="K45" s="96"/>
      <c r="L45" s="45"/>
      <c r="M45" s="19"/>
      <c r="N45" s="19"/>
      <c r="O45" s="19"/>
      <c r="P45" s="20"/>
    </row>
    <row r="46" spans="1:16" ht="13.5">
      <c r="A46" s="162" t="s">
        <v>18</v>
      </c>
      <c r="B46" s="60" t="s">
        <v>57</v>
      </c>
      <c r="C46" s="72" t="s">
        <v>36</v>
      </c>
      <c r="D46" s="73"/>
      <c r="E46" s="74" t="s">
        <v>49</v>
      </c>
      <c r="F46" s="75">
        <v>7</v>
      </c>
      <c r="G46" s="165">
        <v>61513951</v>
      </c>
      <c r="H46" s="121">
        <f>21542553+K46</f>
        <v>24630705</v>
      </c>
      <c r="I46" s="121">
        <f>21542553+L46</f>
        <v>24630705</v>
      </c>
      <c r="J46" s="121">
        <f>+H46-I46</f>
        <v>0</v>
      </c>
      <c r="K46" s="121">
        <v>3088152</v>
      </c>
      <c r="L46" s="45">
        <v>3088152</v>
      </c>
      <c r="M46" s="20">
        <v>3088152</v>
      </c>
      <c r="N46" s="20">
        <f>+G46-M46</f>
        <v>58425799</v>
      </c>
      <c r="O46" s="19"/>
      <c r="P46" s="20"/>
    </row>
    <row r="47" spans="1:17" ht="14.25">
      <c r="A47" s="162"/>
      <c r="B47" s="60" t="s">
        <v>105</v>
      </c>
      <c r="C47" s="72" t="s">
        <v>37</v>
      </c>
      <c r="D47" s="73"/>
      <c r="E47" s="74" t="s">
        <v>49</v>
      </c>
      <c r="F47" s="75"/>
      <c r="G47" s="165"/>
      <c r="H47" s="118"/>
      <c r="I47" s="118"/>
      <c r="J47" s="128">
        <f>+G46-I46</f>
        <v>36883246</v>
      </c>
      <c r="K47" s="87"/>
      <c r="L47" s="42"/>
      <c r="M47" s="22"/>
      <c r="N47" s="19"/>
      <c r="O47" s="19"/>
      <c r="P47" s="20"/>
      <c r="Q47" s="129"/>
    </row>
    <row r="48" spans="1:16" ht="14.25">
      <c r="A48" s="50" t="s">
        <v>81</v>
      </c>
      <c r="B48" s="60"/>
      <c r="C48" s="72"/>
      <c r="D48" s="73"/>
      <c r="E48" s="74"/>
      <c r="F48" s="75"/>
      <c r="G48" s="84">
        <v>21630000</v>
      </c>
      <c r="H48" s="85">
        <v>5500000</v>
      </c>
      <c r="I48" s="85">
        <v>5500000</v>
      </c>
      <c r="J48" s="85"/>
      <c r="K48" s="85"/>
      <c r="L48" s="41"/>
      <c r="M48" s="19"/>
      <c r="N48" s="22"/>
      <c r="O48" s="19"/>
      <c r="P48" s="20"/>
    </row>
    <row r="49" spans="1:16" ht="13.5">
      <c r="A49" s="53" t="s">
        <v>82</v>
      </c>
      <c r="B49" s="60" t="s">
        <v>98</v>
      </c>
      <c r="C49" s="72" t="s">
        <v>36</v>
      </c>
      <c r="D49" s="73"/>
      <c r="E49" s="74" t="s">
        <v>59</v>
      </c>
      <c r="F49" s="75" t="s">
        <v>55</v>
      </c>
      <c r="G49" s="86">
        <v>9000000</v>
      </c>
      <c r="H49" s="121">
        <v>2500000</v>
      </c>
      <c r="I49" s="121">
        <v>2500000</v>
      </c>
      <c r="J49" s="130">
        <f>+H49-I49</f>
        <v>0</v>
      </c>
      <c r="K49" s="87"/>
      <c r="L49" s="42"/>
      <c r="M49" s="19"/>
      <c r="N49" s="19"/>
      <c r="O49" s="19"/>
      <c r="P49" s="20"/>
    </row>
    <row r="50" spans="1:16" ht="13.5">
      <c r="A50" s="161" t="s">
        <v>19</v>
      </c>
      <c r="B50" s="60" t="s">
        <v>61</v>
      </c>
      <c r="C50" s="72" t="s">
        <v>36</v>
      </c>
      <c r="D50" s="73"/>
      <c r="E50" s="74" t="s">
        <v>50</v>
      </c>
      <c r="F50" s="75">
        <v>1</v>
      </c>
      <c r="G50" s="163">
        <v>12630000</v>
      </c>
      <c r="H50" s="116"/>
      <c r="I50" s="116"/>
      <c r="J50" s="116"/>
      <c r="K50" s="80"/>
      <c r="L50" s="37"/>
      <c r="M50" s="19"/>
      <c r="N50" s="19"/>
      <c r="O50" s="19"/>
      <c r="P50" s="20"/>
    </row>
    <row r="51" spans="1:16" ht="13.5">
      <c r="A51" s="161"/>
      <c r="B51" s="60" t="s">
        <v>62</v>
      </c>
      <c r="C51" s="72" t="s">
        <v>36</v>
      </c>
      <c r="D51" s="73"/>
      <c r="E51" s="74" t="s">
        <v>50</v>
      </c>
      <c r="F51" s="75">
        <v>1</v>
      </c>
      <c r="G51" s="163"/>
      <c r="H51" s="116"/>
      <c r="I51" s="116"/>
      <c r="J51" s="116"/>
      <c r="K51" s="87"/>
      <c r="L51" s="42"/>
      <c r="M51" s="19"/>
      <c r="N51" s="19"/>
      <c r="O51" s="19"/>
      <c r="P51" s="20"/>
    </row>
    <row r="52" spans="1:16" ht="13.5">
      <c r="A52" s="161"/>
      <c r="B52" s="60" t="s">
        <v>63</v>
      </c>
      <c r="C52" s="72" t="s">
        <v>36</v>
      </c>
      <c r="D52" s="73"/>
      <c r="E52" s="74" t="s">
        <v>66</v>
      </c>
      <c r="F52" s="75">
        <v>1</v>
      </c>
      <c r="G52" s="163"/>
      <c r="H52" s="116"/>
      <c r="I52" s="116"/>
      <c r="J52" s="116"/>
      <c r="K52" s="87"/>
      <c r="L52" s="42"/>
      <c r="M52" s="19"/>
      <c r="N52" s="19"/>
      <c r="O52" s="19"/>
      <c r="P52" s="20"/>
    </row>
    <row r="53" spans="1:16" ht="13.5">
      <c r="A53" s="161"/>
      <c r="B53" s="60" t="s">
        <v>106</v>
      </c>
      <c r="C53" s="72" t="s">
        <v>36</v>
      </c>
      <c r="D53" s="73"/>
      <c r="E53" s="74" t="s">
        <v>152</v>
      </c>
      <c r="F53" s="75">
        <v>1</v>
      </c>
      <c r="G53" s="163"/>
      <c r="H53" s="116"/>
      <c r="I53" s="116"/>
      <c r="J53" s="116"/>
      <c r="K53" s="87"/>
      <c r="L53" s="42"/>
      <c r="M53" s="19"/>
      <c r="N53" s="19"/>
      <c r="O53" s="19"/>
      <c r="P53" s="20"/>
    </row>
    <row r="54" spans="1:16" ht="13.5">
      <c r="A54" s="161"/>
      <c r="B54" s="60" t="s">
        <v>67</v>
      </c>
      <c r="C54" s="98" t="s">
        <v>38</v>
      </c>
      <c r="D54" s="73"/>
      <c r="E54" s="74" t="s">
        <v>56</v>
      </c>
      <c r="F54" s="75"/>
      <c r="G54" s="163"/>
      <c r="H54" s="116"/>
      <c r="I54" s="116"/>
      <c r="J54" s="116"/>
      <c r="K54" s="87"/>
      <c r="L54" s="42"/>
      <c r="M54" s="19"/>
      <c r="N54" s="19"/>
      <c r="O54" s="19"/>
      <c r="P54" s="20"/>
    </row>
    <row r="55" spans="1:16" ht="14.25">
      <c r="A55" s="161"/>
      <c r="B55" s="60" t="s">
        <v>107</v>
      </c>
      <c r="C55" s="72" t="s">
        <v>36</v>
      </c>
      <c r="D55" s="73"/>
      <c r="E55" s="74" t="s">
        <v>52</v>
      </c>
      <c r="F55" s="75" t="s">
        <v>55</v>
      </c>
      <c r="G55" s="163"/>
      <c r="H55" s="116">
        <v>3000000</v>
      </c>
      <c r="I55" s="116">
        <v>3000000</v>
      </c>
      <c r="J55" s="116">
        <f>+H55-I55</f>
        <v>0</v>
      </c>
      <c r="K55" s="87"/>
      <c r="L55" s="42"/>
      <c r="M55" s="22"/>
      <c r="N55" s="19"/>
      <c r="O55" s="19"/>
      <c r="P55" s="20"/>
    </row>
    <row r="56" spans="1:16" ht="14.25">
      <c r="A56" s="50" t="s">
        <v>20</v>
      </c>
      <c r="B56" s="61" t="s">
        <v>43</v>
      </c>
      <c r="C56" s="72"/>
      <c r="D56" s="73"/>
      <c r="E56" s="74"/>
      <c r="F56" s="75"/>
      <c r="G56" s="84">
        <v>318168309</v>
      </c>
      <c r="H56" s="85"/>
      <c r="I56" s="85"/>
      <c r="J56" s="85"/>
      <c r="K56" s="85"/>
      <c r="L56" s="41"/>
      <c r="M56" s="19"/>
      <c r="N56" s="22"/>
      <c r="O56" s="22"/>
      <c r="P56" s="20"/>
    </row>
    <row r="57" spans="1:16" ht="13.5">
      <c r="A57" s="52" t="s">
        <v>21</v>
      </c>
      <c r="B57" s="60" t="s">
        <v>43</v>
      </c>
      <c r="C57" s="99" t="s">
        <v>36</v>
      </c>
      <c r="D57" s="73"/>
      <c r="E57" s="74" t="s">
        <v>52</v>
      </c>
      <c r="F57" s="75">
        <v>12</v>
      </c>
      <c r="G57" s="86">
        <v>113300000</v>
      </c>
      <c r="H57" s="171">
        <v>108692953</v>
      </c>
      <c r="I57" s="171">
        <v>108692953</v>
      </c>
      <c r="J57" s="174">
        <f>+G56-I57</f>
        <v>209475356</v>
      </c>
      <c r="K57" s="87"/>
      <c r="L57" s="42"/>
      <c r="M57" s="19"/>
      <c r="N57" s="19"/>
      <c r="O57" s="19"/>
      <c r="P57" s="20"/>
    </row>
    <row r="58" spans="1:16" ht="13.5">
      <c r="A58" s="52" t="s">
        <v>22</v>
      </c>
      <c r="B58" s="60" t="s">
        <v>43</v>
      </c>
      <c r="C58" s="72" t="s">
        <v>36</v>
      </c>
      <c r="D58" s="73"/>
      <c r="E58" s="74" t="s">
        <v>52</v>
      </c>
      <c r="F58" s="75">
        <v>12</v>
      </c>
      <c r="G58" s="86">
        <v>18540000</v>
      </c>
      <c r="H58" s="172"/>
      <c r="I58" s="172"/>
      <c r="J58" s="175"/>
      <c r="K58" s="87"/>
      <c r="L58" s="42"/>
      <c r="M58" s="19"/>
      <c r="N58" s="19"/>
      <c r="O58" s="19"/>
      <c r="P58" s="20"/>
    </row>
    <row r="59" spans="1:16" ht="13.5">
      <c r="A59" s="52" t="s">
        <v>23</v>
      </c>
      <c r="B59" s="60" t="s">
        <v>44</v>
      </c>
      <c r="C59" s="72" t="s">
        <v>36</v>
      </c>
      <c r="D59" s="73"/>
      <c r="E59" s="74" t="s">
        <v>52</v>
      </c>
      <c r="F59" s="75">
        <v>12</v>
      </c>
      <c r="G59" s="86">
        <v>123600000</v>
      </c>
      <c r="H59" s="172"/>
      <c r="I59" s="172"/>
      <c r="J59" s="175"/>
      <c r="K59" s="87"/>
      <c r="L59" s="42"/>
      <c r="M59" s="19"/>
      <c r="N59" s="19"/>
      <c r="O59" s="19"/>
      <c r="P59" s="20"/>
    </row>
    <row r="60" spans="1:16" ht="13.5">
      <c r="A60" s="52" t="s">
        <v>24</v>
      </c>
      <c r="B60" s="60" t="s">
        <v>45</v>
      </c>
      <c r="C60" s="72" t="s">
        <v>36</v>
      </c>
      <c r="D60" s="73"/>
      <c r="E60" s="74" t="s">
        <v>52</v>
      </c>
      <c r="F60" s="75">
        <v>12</v>
      </c>
      <c r="G60" s="86">
        <v>62728309</v>
      </c>
      <c r="H60" s="173"/>
      <c r="I60" s="173"/>
      <c r="J60" s="176"/>
      <c r="K60" s="87"/>
      <c r="L60" s="42"/>
      <c r="M60" s="19"/>
      <c r="N60" s="19"/>
      <c r="O60" s="19"/>
      <c r="P60" s="20"/>
    </row>
    <row r="61" spans="1:16" ht="14.25">
      <c r="A61" s="50" t="s">
        <v>25</v>
      </c>
      <c r="B61" s="61" t="s">
        <v>43</v>
      </c>
      <c r="C61" s="72"/>
      <c r="D61" s="73"/>
      <c r="E61" s="74"/>
      <c r="F61" s="100"/>
      <c r="G61" s="84">
        <v>41200000</v>
      </c>
      <c r="H61" s="85">
        <v>7664409</v>
      </c>
      <c r="I61" s="85">
        <v>7664409</v>
      </c>
      <c r="J61" s="85">
        <f>+G61-I61</f>
        <v>33535591</v>
      </c>
      <c r="K61" s="85"/>
      <c r="L61" s="41"/>
      <c r="M61" s="28"/>
      <c r="N61" s="19"/>
      <c r="O61" s="22"/>
      <c r="P61" s="20"/>
    </row>
    <row r="62" spans="1:16" ht="14.25">
      <c r="A62" s="53" t="s">
        <v>26</v>
      </c>
      <c r="B62" s="60" t="s">
        <v>83</v>
      </c>
      <c r="C62" s="72" t="s">
        <v>36</v>
      </c>
      <c r="D62" s="73"/>
      <c r="E62" s="74" t="s">
        <v>52</v>
      </c>
      <c r="F62" s="75">
        <v>1</v>
      </c>
      <c r="G62" s="86">
        <v>41200000</v>
      </c>
      <c r="H62" s="87">
        <f>3913147+2809222+270400+671640</f>
        <v>7664409</v>
      </c>
      <c r="I62" s="87">
        <f>3913147+2809222+270400+671640</f>
        <v>7664409</v>
      </c>
      <c r="J62" s="87">
        <f>+G62-I62</f>
        <v>33535591</v>
      </c>
      <c r="K62" s="87"/>
      <c r="L62" s="42"/>
      <c r="M62" s="29"/>
      <c r="N62" s="28"/>
      <c r="O62" s="19"/>
      <c r="P62" s="20"/>
    </row>
    <row r="63" spans="1:16" ht="14.25">
      <c r="A63" s="50" t="s">
        <v>27</v>
      </c>
      <c r="B63" s="60"/>
      <c r="C63" s="72"/>
      <c r="D63" s="73"/>
      <c r="E63" s="74"/>
      <c r="F63" s="75"/>
      <c r="G63" s="101">
        <v>226600000</v>
      </c>
      <c r="H63" s="102"/>
      <c r="I63" s="102"/>
      <c r="J63" s="102"/>
      <c r="K63" s="102"/>
      <c r="L63" s="46"/>
      <c r="M63" s="20"/>
      <c r="N63" s="29"/>
      <c r="O63" s="22"/>
      <c r="P63" s="20"/>
    </row>
    <row r="64" spans="1:16" ht="14.25">
      <c r="A64" s="52" t="s">
        <v>28</v>
      </c>
      <c r="B64" s="59" t="s">
        <v>84</v>
      </c>
      <c r="C64" s="72" t="s">
        <v>36</v>
      </c>
      <c r="D64" s="103"/>
      <c r="E64" s="104" t="s">
        <v>52</v>
      </c>
      <c r="F64" s="75"/>
      <c r="G64" s="95">
        <v>226600000</v>
      </c>
      <c r="H64" s="97">
        <v>84800000</v>
      </c>
      <c r="I64" s="97">
        <f>+H64</f>
        <v>84800000</v>
      </c>
      <c r="J64" s="97">
        <f>+G64-I64</f>
        <v>141800000</v>
      </c>
      <c r="K64" s="97"/>
      <c r="L64" s="45"/>
      <c r="M64" s="29"/>
      <c r="N64" s="20"/>
      <c r="O64" s="19"/>
      <c r="P64" s="20"/>
    </row>
    <row r="65" spans="1:16" ht="14.25">
      <c r="A65" s="54" t="s">
        <v>155</v>
      </c>
      <c r="B65" s="59"/>
      <c r="C65" s="72"/>
      <c r="D65" s="73"/>
      <c r="E65" s="74"/>
      <c r="F65" s="75"/>
      <c r="G65" s="101">
        <v>46350000</v>
      </c>
      <c r="H65" s="102">
        <v>29053456</v>
      </c>
      <c r="I65" s="102">
        <v>29053456</v>
      </c>
      <c r="J65" s="102"/>
      <c r="K65" s="102"/>
      <c r="L65" s="46"/>
      <c r="M65" s="20"/>
      <c r="N65" s="29"/>
      <c r="O65" s="22"/>
      <c r="P65" s="20"/>
    </row>
    <row r="66" spans="1:16" ht="13.5">
      <c r="A66" s="55" t="s">
        <v>99</v>
      </c>
      <c r="B66" s="60" t="s">
        <v>46</v>
      </c>
      <c r="C66" s="72" t="s">
        <v>42</v>
      </c>
      <c r="D66" s="73"/>
      <c r="E66" s="74" t="s">
        <v>56</v>
      </c>
      <c r="F66" s="75">
        <v>10</v>
      </c>
      <c r="G66" s="95">
        <v>46350000</v>
      </c>
      <c r="H66" s="97">
        <v>29053456</v>
      </c>
      <c r="I66" s="97">
        <v>29053456</v>
      </c>
      <c r="J66" s="97">
        <f>+G66-I66</f>
        <v>17296544</v>
      </c>
      <c r="K66" s="97">
        <v>29053456</v>
      </c>
      <c r="L66" s="45">
        <v>29053456</v>
      </c>
      <c r="M66" s="20">
        <v>29053456</v>
      </c>
      <c r="N66" s="20">
        <f>+G66-M66</f>
        <v>17296544</v>
      </c>
      <c r="O66" s="19"/>
      <c r="P66" s="20"/>
    </row>
    <row r="67" spans="1:16" ht="14.25">
      <c r="A67" s="54" t="s">
        <v>29</v>
      </c>
      <c r="B67" s="60" t="s">
        <v>43</v>
      </c>
      <c r="C67" s="72"/>
      <c r="D67" s="73"/>
      <c r="E67" s="74"/>
      <c r="F67" s="75"/>
      <c r="G67" s="84">
        <v>123000000</v>
      </c>
      <c r="H67" s="85">
        <v>42181114</v>
      </c>
      <c r="I67" s="85">
        <v>33136114</v>
      </c>
      <c r="J67" s="85">
        <f>+G67-I67</f>
        <v>89863886</v>
      </c>
      <c r="K67" s="85"/>
      <c r="L67" s="41"/>
      <c r="M67" s="30"/>
      <c r="N67" s="22"/>
      <c r="O67" s="22"/>
      <c r="P67" s="20"/>
    </row>
    <row r="68" spans="1:16" ht="13.5">
      <c r="A68" s="55" t="s">
        <v>30</v>
      </c>
      <c r="B68" s="60" t="s">
        <v>43</v>
      </c>
      <c r="C68" s="72" t="s">
        <v>36</v>
      </c>
      <c r="D68" s="73"/>
      <c r="E68" s="74" t="s">
        <v>52</v>
      </c>
      <c r="F68" s="75"/>
      <c r="G68" s="105">
        <v>60000000</v>
      </c>
      <c r="H68" s="106">
        <v>12274928</v>
      </c>
      <c r="I68" s="106">
        <v>10089928</v>
      </c>
      <c r="J68" s="106">
        <f>+G68-I68</f>
        <v>49910072</v>
      </c>
      <c r="K68" s="106"/>
      <c r="L68" s="47"/>
      <c r="M68" s="30"/>
      <c r="N68" s="30"/>
      <c r="O68" s="19"/>
      <c r="P68" s="20"/>
    </row>
    <row r="69" spans="1:16" ht="13.5">
      <c r="A69" s="55" t="s">
        <v>31</v>
      </c>
      <c r="B69" s="60"/>
      <c r="C69" s="72" t="s">
        <v>36</v>
      </c>
      <c r="D69" s="73"/>
      <c r="E69" s="74" t="s">
        <v>52</v>
      </c>
      <c r="F69" s="75"/>
      <c r="G69" s="105">
        <v>63000000</v>
      </c>
      <c r="H69" s="106">
        <v>29906186</v>
      </c>
      <c r="I69" s="106">
        <v>23046186</v>
      </c>
      <c r="J69" s="106">
        <f>+G69-I69</f>
        <v>39953814</v>
      </c>
      <c r="K69" s="106"/>
      <c r="L69" s="47"/>
      <c r="M69" s="30"/>
      <c r="N69" s="30"/>
      <c r="O69" s="19"/>
      <c r="P69" s="20"/>
    </row>
    <row r="70" spans="1:16" ht="14.25">
      <c r="A70" s="54" t="s">
        <v>32</v>
      </c>
      <c r="B70" s="60" t="s">
        <v>47</v>
      </c>
      <c r="C70" s="72" t="s">
        <v>36</v>
      </c>
      <c r="D70" s="73"/>
      <c r="E70" s="74" t="s">
        <v>52</v>
      </c>
      <c r="F70" s="75">
        <v>12</v>
      </c>
      <c r="G70" s="107">
        <v>4000000</v>
      </c>
      <c r="H70" s="108"/>
      <c r="I70" s="108"/>
      <c r="J70" s="108"/>
      <c r="K70" s="108"/>
      <c r="L70" s="48"/>
      <c r="M70" s="31"/>
      <c r="N70" s="31"/>
      <c r="O70" s="31"/>
      <c r="P70" s="31"/>
    </row>
    <row r="71" spans="1:16" ht="14.25">
      <c r="A71" s="54" t="s">
        <v>33</v>
      </c>
      <c r="B71" s="61" t="s">
        <v>43</v>
      </c>
      <c r="C71" s="72"/>
      <c r="D71" s="73"/>
      <c r="E71" s="74"/>
      <c r="F71" s="75"/>
      <c r="G71" s="107">
        <v>231324567</v>
      </c>
      <c r="H71" s="108"/>
      <c r="I71" s="108"/>
      <c r="J71" s="108"/>
      <c r="K71" s="108"/>
      <c r="L71" s="48"/>
      <c r="M71" s="31"/>
      <c r="N71" s="31"/>
      <c r="O71" s="31"/>
      <c r="P71" s="31"/>
    </row>
    <row r="72" spans="1:16" ht="14.25">
      <c r="A72" s="167" t="s">
        <v>33</v>
      </c>
      <c r="B72" s="60" t="s">
        <v>69</v>
      </c>
      <c r="C72" s="72" t="s">
        <v>36</v>
      </c>
      <c r="D72" s="73"/>
      <c r="E72" s="74" t="s">
        <v>52</v>
      </c>
      <c r="F72" s="75"/>
      <c r="G72" s="105">
        <v>228824567</v>
      </c>
      <c r="H72" s="106">
        <f>29078400+8410843+155885099</f>
        <v>193374342</v>
      </c>
      <c r="I72" s="106">
        <f>29078400+8410843+155885099</f>
        <v>193374342</v>
      </c>
      <c r="J72" s="106">
        <f>+G72-I72</f>
        <v>35450225</v>
      </c>
      <c r="K72" s="97">
        <v>29078400</v>
      </c>
      <c r="L72" s="45">
        <v>29078400</v>
      </c>
      <c r="M72" s="20">
        <v>29078400</v>
      </c>
      <c r="N72" s="20">
        <f>+G72-M72</f>
        <v>199746167</v>
      </c>
      <c r="O72" s="19"/>
      <c r="P72" s="31"/>
    </row>
    <row r="73" spans="1:16" ht="14.25">
      <c r="A73" s="167"/>
      <c r="B73" s="60" t="s">
        <v>68</v>
      </c>
      <c r="C73" s="72" t="s">
        <v>36</v>
      </c>
      <c r="D73" s="73"/>
      <c r="E73" s="74" t="s">
        <v>52</v>
      </c>
      <c r="F73" s="75">
        <v>12</v>
      </c>
      <c r="G73" s="105">
        <v>2500000</v>
      </c>
      <c r="H73" s="106"/>
      <c r="I73" s="106"/>
      <c r="J73" s="106"/>
      <c r="K73" s="108"/>
      <c r="L73" s="48"/>
      <c r="M73" s="31"/>
      <c r="N73" s="31"/>
      <c r="O73" s="31"/>
      <c r="P73" s="31"/>
    </row>
    <row r="74" spans="1:16" ht="14.25">
      <c r="A74" s="54" t="s">
        <v>34</v>
      </c>
      <c r="B74" s="61" t="s">
        <v>43</v>
      </c>
      <c r="C74" s="68" t="s">
        <v>38</v>
      </c>
      <c r="D74" s="73"/>
      <c r="E74" s="74"/>
      <c r="F74" s="75"/>
      <c r="G74" s="84"/>
      <c r="H74" s="85"/>
      <c r="I74" s="85"/>
      <c r="J74" s="85"/>
      <c r="K74" s="108"/>
      <c r="L74" s="48"/>
      <c r="M74" s="31"/>
      <c r="N74" s="31"/>
      <c r="O74" s="31"/>
      <c r="P74" s="31"/>
    </row>
    <row r="75" spans="1:16" ht="15" customHeight="1">
      <c r="A75" s="145" t="s">
        <v>108</v>
      </c>
      <c r="B75" s="63" t="s">
        <v>156</v>
      </c>
      <c r="C75" s="68" t="s">
        <v>38</v>
      </c>
      <c r="D75" s="73"/>
      <c r="E75" s="74" t="s">
        <v>56</v>
      </c>
      <c r="F75" s="75"/>
      <c r="G75" s="105">
        <v>38000000</v>
      </c>
      <c r="H75" s="147">
        <f>33171000-12000000</f>
        <v>21171000</v>
      </c>
      <c r="I75" s="147">
        <v>12000000</v>
      </c>
      <c r="J75" s="119"/>
      <c r="K75" s="108"/>
      <c r="L75" s="48"/>
      <c r="M75" s="31"/>
      <c r="N75" s="31"/>
      <c r="O75" s="31"/>
      <c r="P75" s="31"/>
    </row>
    <row r="76" spans="1:16" ht="27">
      <c r="A76" s="146"/>
      <c r="B76" s="63" t="s">
        <v>157</v>
      </c>
      <c r="C76" s="68" t="s">
        <v>38</v>
      </c>
      <c r="D76" s="73"/>
      <c r="E76" s="74" t="s">
        <v>51</v>
      </c>
      <c r="F76" s="75"/>
      <c r="G76" s="105">
        <v>20000000</v>
      </c>
      <c r="H76" s="148"/>
      <c r="I76" s="148"/>
      <c r="J76" s="119"/>
      <c r="K76" s="108"/>
      <c r="L76" s="48"/>
      <c r="M76" s="31"/>
      <c r="N76" s="31"/>
      <c r="O76" s="31"/>
      <c r="P76" s="31"/>
    </row>
    <row r="77" spans="1:16" ht="14.25">
      <c r="A77" s="146"/>
      <c r="B77" s="63" t="s">
        <v>158</v>
      </c>
      <c r="C77" s="68" t="s">
        <v>38</v>
      </c>
      <c r="D77" s="73"/>
      <c r="E77" s="74" t="s">
        <v>56</v>
      </c>
      <c r="F77" s="75"/>
      <c r="G77" s="142">
        <v>30000000</v>
      </c>
      <c r="H77" s="148"/>
      <c r="I77" s="148"/>
      <c r="J77" s="119"/>
      <c r="K77" s="108"/>
      <c r="L77" s="48"/>
      <c r="M77" s="31"/>
      <c r="N77" s="31"/>
      <c r="O77" s="31"/>
      <c r="P77" s="31"/>
    </row>
    <row r="78" spans="1:16" ht="27">
      <c r="A78" s="146"/>
      <c r="B78" s="63" t="s">
        <v>159</v>
      </c>
      <c r="C78" s="68" t="s">
        <v>38</v>
      </c>
      <c r="D78" s="73"/>
      <c r="E78" s="74" t="s">
        <v>56</v>
      </c>
      <c r="F78" s="75"/>
      <c r="G78" s="105">
        <v>50000000</v>
      </c>
      <c r="H78" s="148"/>
      <c r="I78" s="148"/>
      <c r="J78" s="119"/>
      <c r="K78" s="108"/>
      <c r="L78" s="48"/>
      <c r="M78" s="31"/>
      <c r="N78" s="31"/>
      <c r="O78" s="31"/>
      <c r="P78" s="31"/>
    </row>
    <row r="79" spans="1:16" ht="14.25">
      <c r="A79" s="146"/>
      <c r="B79" s="63" t="s">
        <v>160</v>
      </c>
      <c r="C79" s="68" t="s">
        <v>38</v>
      </c>
      <c r="D79" s="73"/>
      <c r="E79" s="74" t="s">
        <v>56</v>
      </c>
      <c r="F79" s="75"/>
      <c r="G79" s="105">
        <v>20000000</v>
      </c>
      <c r="H79" s="148"/>
      <c r="I79" s="148"/>
      <c r="J79" s="119"/>
      <c r="K79" s="108"/>
      <c r="L79" s="48"/>
      <c r="M79" s="31"/>
      <c r="N79" s="31"/>
      <c r="O79" s="31"/>
      <c r="P79" s="31"/>
    </row>
    <row r="80" spans="1:16" ht="14.25">
      <c r="A80" s="146"/>
      <c r="B80" s="63" t="s">
        <v>161</v>
      </c>
      <c r="C80" s="68" t="s">
        <v>38</v>
      </c>
      <c r="D80" s="73"/>
      <c r="E80" s="74" t="s">
        <v>56</v>
      </c>
      <c r="F80" s="75"/>
      <c r="G80" s="105">
        <v>25000000</v>
      </c>
      <c r="H80" s="148"/>
      <c r="I80" s="148"/>
      <c r="J80" s="119"/>
      <c r="K80" s="108"/>
      <c r="L80" s="48"/>
      <c r="M80" s="31"/>
      <c r="N80" s="31"/>
      <c r="O80" s="31"/>
      <c r="P80" s="31"/>
    </row>
    <row r="81" spans="1:16" ht="27">
      <c r="A81" s="146"/>
      <c r="B81" s="63" t="s">
        <v>162</v>
      </c>
      <c r="C81" s="68" t="s">
        <v>38</v>
      </c>
      <c r="D81" s="73"/>
      <c r="E81" s="74" t="s">
        <v>56</v>
      </c>
      <c r="F81" s="75"/>
      <c r="G81" s="105">
        <v>242000000</v>
      </c>
      <c r="H81" s="148"/>
      <c r="I81" s="148"/>
      <c r="J81" s="119"/>
      <c r="K81" s="108"/>
      <c r="L81" s="48"/>
      <c r="M81" s="31"/>
      <c r="N81" s="31"/>
      <c r="O81" s="31"/>
      <c r="P81" s="31"/>
    </row>
    <row r="82" spans="1:16" ht="14.25">
      <c r="A82" s="146"/>
      <c r="B82" s="63" t="s">
        <v>163</v>
      </c>
      <c r="C82" s="68" t="s">
        <v>38</v>
      </c>
      <c r="D82" s="73"/>
      <c r="E82" s="74" t="s">
        <v>56</v>
      </c>
      <c r="F82" s="75"/>
      <c r="G82" s="105">
        <v>100000000</v>
      </c>
      <c r="H82" s="148"/>
      <c r="I82" s="148"/>
      <c r="J82" s="119"/>
      <c r="K82" s="108"/>
      <c r="L82" s="48"/>
      <c r="M82" s="31"/>
      <c r="N82" s="31"/>
      <c r="O82" s="31"/>
      <c r="P82" s="31"/>
    </row>
    <row r="83" spans="1:16" ht="14.25">
      <c r="A83" s="146"/>
      <c r="B83" s="63" t="s">
        <v>164</v>
      </c>
      <c r="C83" s="68" t="s">
        <v>38</v>
      </c>
      <c r="D83" s="73"/>
      <c r="E83" s="179"/>
      <c r="F83" s="75"/>
      <c r="G83" s="105">
        <v>12000000</v>
      </c>
      <c r="H83" s="149"/>
      <c r="I83" s="149"/>
      <c r="J83" s="119"/>
      <c r="K83" s="108"/>
      <c r="L83" s="48"/>
      <c r="M83" s="31"/>
      <c r="N83" s="31"/>
      <c r="O83" s="31"/>
      <c r="P83" s="31"/>
    </row>
    <row r="84" spans="1:16" ht="27">
      <c r="A84" s="160" t="s">
        <v>123</v>
      </c>
      <c r="B84" s="63" t="s">
        <v>126</v>
      </c>
      <c r="C84" s="68" t="s">
        <v>38</v>
      </c>
      <c r="D84" s="73"/>
      <c r="E84" s="71" t="s">
        <v>143</v>
      </c>
      <c r="F84" s="75"/>
      <c r="G84" s="109">
        <v>90000000</v>
      </c>
      <c r="H84" s="119">
        <v>61500000</v>
      </c>
      <c r="I84" s="119"/>
      <c r="J84" s="119"/>
      <c r="K84" s="108"/>
      <c r="L84" s="48"/>
      <c r="M84" s="31"/>
      <c r="N84" s="31"/>
      <c r="O84" s="31"/>
      <c r="P84" s="31"/>
    </row>
    <row r="85" spans="1:16" ht="14.25">
      <c r="A85" s="160"/>
      <c r="B85" s="63" t="s">
        <v>127</v>
      </c>
      <c r="C85" s="68"/>
      <c r="D85" s="73"/>
      <c r="E85" s="71" t="s">
        <v>152</v>
      </c>
      <c r="F85" s="75"/>
      <c r="G85" s="109">
        <v>10000000</v>
      </c>
      <c r="H85" s="119"/>
      <c r="I85" s="119"/>
      <c r="J85" s="119"/>
      <c r="K85" s="108"/>
      <c r="L85" s="48"/>
      <c r="M85" s="31"/>
      <c r="N85" s="31"/>
      <c r="O85" s="31"/>
      <c r="P85" s="31"/>
    </row>
    <row r="86" spans="1:16" ht="15" thickBot="1">
      <c r="A86" s="160"/>
      <c r="B86" s="63" t="s">
        <v>128</v>
      </c>
      <c r="C86" s="68" t="s">
        <v>38</v>
      </c>
      <c r="D86" s="73"/>
      <c r="E86" s="71" t="s">
        <v>144</v>
      </c>
      <c r="F86" s="75"/>
      <c r="G86" s="109">
        <v>9000000</v>
      </c>
      <c r="H86" s="119"/>
      <c r="I86" s="119"/>
      <c r="J86" s="119"/>
      <c r="K86" s="108"/>
      <c r="L86" s="48"/>
      <c r="M86" s="31"/>
      <c r="N86" s="31"/>
      <c r="O86" s="31"/>
      <c r="P86" s="31"/>
    </row>
    <row r="87" spans="1:16" ht="99.75" customHeight="1" thickBot="1">
      <c r="A87" s="145" t="s">
        <v>109</v>
      </c>
      <c r="B87" s="133" t="s">
        <v>180</v>
      </c>
      <c r="C87" s="68" t="s">
        <v>38</v>
      </c>
      <c r="D87" s="73"/>
      <c r="E87" s="71" t="s">
        <v>145</v>
      </c>
      <c r="F87" s="75"/>
      <c r="G87" s="109">
        <v>153000000</v>
      </c>
      <c r="H87" s="119">
        <f>5889726+140100000</f>
        <v>145989726</v>
      </c>
      <c r="I87" s="119">
        <f>140100000+5889726</f>
        <v>145989726</v>
      </c>
      <c r="J87" s="119">
        <f>+G87-H87</f>
        <v>7010274</v>
      </c>
      <c r="K87" s="108"/>
      <c r="L87" s="48"/>
      <c r="M87" s="31"/>
      <c r="N87" s="31"/>
      <c r="O87" s="31"/>
      <c r="P87" s="31"/>
    </row>
    <row r="88" spans="1:16" ht="27" customHeight="1" thickBot="1">
      <c r="A88" s="146"/>
      <c r="B88" s="134" t="s">
        <v>167</v>
      </c>
      <c r="C88" s="68" t="s">
        <v>38</v>
      </c>
      <c r="D88" s="73"/>
      <c r="E88" s="71" t="s">
        <v>66</v>
      </c>
      <c r="F88" s="75"/>
      <c r="G88" s="109">
        <v>64000000</v>
      </c>
      <c r="H88" s="119"/>
      <c r="I88" s="119"/>
      <c r="J88" s="119"/>
      <c r="K88" s="108"/>
      <c r="L88" s="48"/>
      <c r="M88" s="31"/>
      <c r="N88" s="31"/>
      <c r="O88" s="31"/>
      <c r="P88" s="31"/>
    </row>
    <row r="89" spans="1:16" ht="27" customHeight="1" thickBot="1">
      <c r="A89" s="146"/>
      <c r="B89" s="134" t="s">
        <v>168</v>
      </c>
      <c r="C89" s="68" t="s">
        <v>38</v>
      </c>
      <c r="D89" s="73"/>
      <c r="E89" s="71"/>
      <c r="F89" s="75"/>
      <c r="G89" s="109">
        <v>100000000</v>
      </c>
      <c r="H89" s="119">
        <v>100000000</v>
      </c>
      <c r="I89" s="119">
        <v>100000000</v>
      </c>
      <c r="J89" s="119">
        <f>+G89-H89</f>
        <v>0</v>
      </c>
      <c r="K89" s="108"/>
      <c r="L89" s="48"/>
      <c r="M89" s="31"/>
      <c r="N89" s="31"/>
      <c r="O89" s="31"/>
      <c r="P89" s="31"/>
    </row>
    <row r="90" spans="1:16" ht="27" customHeight="1" thickBot="1">
      <c r="A90" s="146"/>
      <c r="B90" s="134" t="s">
        <v>169</v>
      </c>
      <c r="C90" s="68" t="s">
        <v>38</v>
      </c>
      <c r="D90" s="73"/>
      <c r="E90" s="71" t="s">
        <v>56</v>
      </c>
      <c r="F90" s="75"/>
      <c r="G90" s="109">
        <v>62000000</v>
      </c>
      <c r="H90" s="119"/>
      <c r="I90" s="119"/>
      <c r="J90" s="119"/>
      <c r="K90" s="108"/>
      <c r="L90" s="48"/>
      <c r="M90" s="31"/>
      <c r="N90" s="31"/>
      <c r="O90" s="31"/>
      <c r="P90" s="31"/>
    </row>
    <row r="91" spans="1:16" ht="27" customHeight="1" thickBot="1">
      <c r="A91" s="146"/>
      <c r="B91" s="134" t="s">
        <v>170</v>
      </c>
      <c r="C91" s="68" t="s">
        <v>38</v>
      </c>
      <c r="D91" s="73"/>
      <c r="E91" s="180"/>
      <c r="F91" s="75"/>
      <c r="G91" s="109">
        <v>8000000</v>
      </c>
      <c r="H91" s="119"/>
      <c r="I91" s="119"/>
      <c r="J91" s="119"/>
      <c r="K91" s="108"/>
      <c r="L91" s="48"/>
      <c r="M91" s="31"/>
      <c r="N91" s="31"/>
      <c r="O91" s="31"/>
      <c r="P91" s="31"/>
    </row>
    <row r="92" spans="1:16" ht="27" customHeight="1" thickBot="1">
      <c r="A92" s="146"/>
      <c r="B92" s="134" t="s">
        <v>171</v>
      </c>
      <c r="C92" s="68" t="s">
        <v>38</v>
      </c>
      <c r="D92" s="73"/>
      <c r="E92" s="180"/>
      <c r="F92" s="75"/>
      <c r="G92" s="141">
        <v>21000000</v>
      </c>
      <c r="H92" s="119">
        <v>82820756</v>
      </c>
      <c r="I92" s="119">
        <v>82820756</v>
      </c>
      <c r="J92" s="119"/>
      <c r="K92" s="108"/>
      <c r="L92" s="48"/>
      <c r="M92" s="31"/>
      <c r="N92" s="31"/>
      <c r="O92" s="31"/>
      <c r="P92" s="31"/>
    </row>
    <row r="93" spans="1:16" ht="27" customHeight="1" thickBot="1">
      <c r="A93" s="146"/>
      <c r="B93" s="134" t="s">
        <v>172</v>
      </c>
      <c r="C93" s="68" t="s">
        <v>38</v>
      </c>
      <c r="D93" s="73"/>
      <c r="E93" s="180"/>
      <c r="F93" s="75"/>
      <c r="G93" s="109">
        <v>50000000</v>
      </c>
      <c r="H93" s="119"/>
      <c r="I93" s="119"/>
      <c r="J93" s="119"/>
      <c r="K93" s="108"/>
      <c r="L93" s="48"/>
      <c r="M93" s="31"/>
      <c r="N93" s="31"/>
      <c r="O93" s="31"/>
      <c r="P93" s="31"/>
    </row>
    <row r="94" spans="1:16" ht="27" customHeight="1" thickBot="1">
      <c r="A94" s="146"/>
      <c r="B94" s="134" t="s">
        <v>173</v>
      </c>
      <c r="C94" s="68" t="s">
        <v>38</v>
      </c>
      <c r="D94" s="73"/>
      <c r="E94" s="71" t="s">
        <v>59</v>
      </c>
      <c r="F94" s="75"/>
      <c r="G94" s="109">
        <v>94088272</v>
      </c>
      <c r="H94" s="119">
        <v>16768465</v>
      </c>
      <c r="I94" s="119">
        <v>16768465</v>
      </c>
      <c r="J94" s="119">
        <f>+G94-I94</f>
        <v>77319807</v>
      </c>
      <c r="K94" s="108"/>
      <c r="L94" s="48"/>
      <c r="M94" s="31"/>
      <c r="N94" s="31"/>
      <c r="O94" s="31"/>
      <c r="P94" s="31"/>
    </row>
    <row r="95" spans="1:16" ht="27" customHeight="1" thickBot="1">
      <c r="A95" s="146"/>
      <c r="B95" s="134" t="s">
        <v>174</v>
      </c>
      <c r="C95" s="68" t="s">
        <v>38</v>
      </c>
      <c r="D95" s="73"/>
      <c r="E95" s="71" t="s">
        <v>66</v>
      </c>
      <c r="F95" s="75"/>
      <c r="G95" s="109">
        <v>24268000</v>
      </c>
      <c r="H95" s="119"/>
      <c r="I95" s="119"/>
      <c r="J95" s="119"/>
      <c r="K95" s="108"/>
      <c r="L95" s="48"/>
      <c r="M95" s="31"/>
      <c r="N95" s="31"/>
      <c r="O95" s="31"/>
      <c r="P95" s="31"/>
    </row>
    <row r="96" spans="1:16" ht="27" customHeight="1" thickBot="1">
      <c r="A96" s="146"/>
      <c r="B96" s="134" t="s">
        <v>175</v>
      </c>
      <c r="C96" s="68" t="s">
        <v>38</v>
      </c>
      <c r="D96" s="73"/>
      <c r="E96" s="180"/>
      <c r="F96" s="75"/>
      <c r="G96" s="109">
        <v>60500000</v>
      </c>
      <c r="H96" s="119"/>
      <c r="I96" s="119"/>
      <c r="J96" s="119"/>
      <c r="K96" s="108"/>
      <c r="L96" s="48"/>
      <c r="M96" s="31"/>
      <c r="N96" s="31"/>
      <c r="O96" s="31"/>
      <c r="P96" s="31"/>
    </row>
    <row r="97" spans="1:16" ht="27.75" thickBot="1">
      <c r="A97" s="146"/>
      <c r="B97" s="134" t="s">
        <v>176</v>
      </c>
      <c r="C97" s="68" t="s">
        <v>38</v>
      </c>
      <c r="D97" s="73"/>
      <c r="E97" s="71" t="s">
        <v>66</v>
      </c>
      <c r="F97" s="75"/>
      <c r="G97" s="109">
        <v>83000000</v>
      </c>
      <c r="H97" s="119"/>
      <c r="I97" s="119"/>
      <c r="J97" s="119"/>
      <c r="K97" s="108"/>
      <c r="L97" s="48"/>
      <c r="M97" s="31"/>
      <c r="N97" s="31"/>
      <c r="O97" s="31"/>
      <c r="P97" s="31"/>
    </row>
    <row r="98" spans="1:16" ht="27.75" thickBot="1">
      <c r="A98" s="146"/>
      <c r="B98" s="134" t="s">
        <v>177</v>
      </c>
      <c r="C98" s="68" t="s">
        <v>38</v>
      </c>
      <c r="D98" s="73"/>
      <c r="E98" s="71" t="s">
        <v>56</v>
      </c>
      <c r="F98" s="75"/>
      <c r="G98" s="109">
        <v>355000000</v>
      </c>
      <c r="H98" s="119"/>
      <c r="I98" s="119"/>
      <c r="J98" s="119"/>
      <c r="K98" s="108"/>
      <c r="L98" s="48"/>
      <c r="M98" s="31"/>
      <c r="N98" s="31"/>
      <c r="O98" s="31"/>
      <c r="P98" s="31"/>
    </row>
    <row r="99" spans="1:16" ht="27">
      <c r="A99" s="150"/>
      <c r="B99" s="135" t="s">
        <v>178</v>
      </c>
      <c r="C99" s="68" t="s">
        <v>38</v>
      </c>
      <c r="D99" s="73"/>
      <c r="E99" s="71" t="s">
        <v>56</v>
      </c>
      <c r="F99" s="75"/>
      <c r="G99" s="109">
        <v>30000000</v>
      </c>
      <c r="H99" s="119"/>
      <c r="I99" s="119"/>
      <c r="J99" s="119"/>
      <c r="K99" s="108"/>
      <c r="L99" s="48"/>
      <c r="M99" s="31"/>
      <c r="N99" s="31"/>
      <c r="O99" s="31"/>
      <c r="P99" s="31"/>
    </row>
    <row r="100" spans="1:16" ht="267" customHeight="1">
      <c r="A100" s="160" t="s">
        <v>124</v>
      </c>
      <c r="B100" s="63" t="s">
        <v>129</v>
      </c>
      <c r="C100" s="68" t="s">
        <v>110</v>
      </c>
      <c r="D100" s="73"/>
      <c r="E100" s="74" t="s">
        <v>49</v>
      </c>
      <c r="F100" s="75"/>
      <c r="G100" s="109">
        <v>546000000</v>
      </c>
      <c r="H100" s="119"/>
      <c r="I100" s="119"/>
      <c r="J100" s="119"/>
      <c r="K100" s="108"/>
      <c r="L100" s="48"/>
      <c r="M100" s="31"/>
      <c r="N100" s="31"/>
      <c r="O100" s="31"/>
      <c r="P100" s="31"/>
    </row>
    <row r="101" spans="1:16" ht="294" customHeight="1">
      <c r="A101" s="160"/>
      <c r="B101" s="63" t="s">
        <v>130</v>
      </c>
      <c r="C101" s="68" t="s">
        <v>38</v>
      </c>
      <c r="D101" s="73"/>
      <c r="E101" s="74" t="s">
        <v>49</v>
      </c>
      <c r="F101" s="75"/>
      <c r="G101" s="109">
        <v>800000000</v>
      </c>
      <c r="H101" s="119"/>
      <c r="I101" s="119"/>
      <c r="J101" s="119"/>
      <c r="K101" s="108"/>
      <c r="L101" s="48"/>
      <c r="M101" s="31"/>
      <c r="N101" s="31"/>
      <c r="O101" s="31"/>
      <c r="P101" s="31"/>
    </row>
    <row r="102" spans="1:16" ht="67.5" customHeight="1">
      <c r="A102" s="160"/>
      <c r="B102" s="63" t="s">
        <v>131</v>
      </c>
      <c r="C102" s="68" t="s">
        <v>110</v>
      </c>
      <c r="D102" s="73"/>
      <c r="E102" s="74" t="s">
        <v>49</v>
      </c>
      <c r="F102" s="75"/>
      <c r="G102" s="109">
        <v>251000000</v>
      </c>
      <c r="H102" s="119">
        <v>251000000</v>
      </c>
      <c r="I102" s="119"/>
      <c r="J102" s="119"/>
      <c r="K102" s="108"/>
      <c r="L102" s="48"/>
      <c r="M102" s="31"/>
      <c r="N102" s="31"/>
      <c r="O102" s="31"/>
      <c r="P102" s="31"/>
    </row>
    <row r="103" spans="1:16" ht="81" customHeight="1">
      <c r="A103" s="160"/>
      <c r="B103" s="63" t="s">
        <v>132</v>
      </c>
      <c r="C103" s="68" t="s">
        <v>110</v>
      </c>
      <c r="D103" s="73"/>
      <c r="E103" s="74" t="s">
        <v>49</v>
      </c>
      <c r="F103" s="75"/>
      <c r="G103" s="109">
        <v>550000000</v>
      </c>
      <c r="H103" s="119">
        <v>67612922</v>
      </c>
      <c r="I103" s="119">
        <v>55362922</v>
      </c>
      <c r="J103" s="119">
        <f>+G103-I103</f>
        <v>494637078</v>
      </c>
      <c r="K103" s="108"/>
      <c r="L103" s="48"/>
      <c r="M103" s="31"/>
      <c r="N103" s="31"/>
      <c r="O103" s="31"/>
      <c r="P103" s="31"/>
    </row>
    <row r="104" spans="1:16" ht="100.5" customHeight="1">
      <c r="A104" s="160"/>
      <c r="B104" s="63" t="s">
        <v>133</v>
      </c>
      <c r="C104" s="68" t="s">
        <v>110</v>
      </c>
      <c r="D104" s="73"/>
      <c r="E104" s="74" t="s">
        <v>53</v>
      </c>
      <c r="F104" s="75"/>
      <c r="G104" s="109">
        <v>40000000</v>
      </c>
      <c r="H104" s="119"/>
      <c r="I104" s="119"/>
      <c r="J104" s="119"/>
      <c r="K104" s="108"/>
      <c r="L104" s="48"/>
      <c r="M104" s="31"/>
      <c r="N104" s="31"/>
      <c r="O104" s="31"/>
      <c r="P104" s="31"/>
    </row>
    <row r="105" spans="1:16" ht="90.75" customHeight="1">
      <c r="A105" s="160"/>
      <c r="B105" s="63" t="s">
        <v>134</v>
      </c>
      <c r="C105" s="68" t="s">
        <v>110</v>
      </c>
      <c r="D105" s="73"/>
      <c r="E105" s="74" t="s">
        <v>49</v>
      </c>
      <c r="F105" s="75"/>
      <c r="G105" s="109">
        <v>15000000</v>
      </c>
      <c r="H105" s="119"/>
      <c r="I105" s="119"/>
      <c r="J105" s="119"/>
      <c r="K105" s="108"/>
      <c r="L105" s="48"/>
      <c r="M105" s="31"/>
      <c r="N105" s="31"/>
      <c r="O105" s="31"/>
      <c r="P105" s="31"/>
    </row>
    <row r="106" spans="1:16" ht="27">
      <c r="A106" s="160"/>
      <c r="B106" s="63" t="s">
        <v>135</v>
      </c>
      <c r="C106" s="68" t="s">
        <v>110</v>
      </c>
      <c r="D106" s="73"/>
      <c r="E106" s="74" t="s">
        <v>49</v>
      </c>
      <c r="F106" s="75"/>
      <c r="G106" s="109">
        <v>72000000</v>
      </c>
      <c r="H106" s="119"/>
      <c r="I106" s="119"/>
      <c r="J106" s="119"/>
      <c r="K106" s="108"/>
      <c r="L106" s="48"/>
      <c r="M106" s="31"/>
      <c r="N106" s="31"/>
      <c r="O106" s="31"/>
      <c r="P106" s="31"/>
    </row>
    <row r="107" spans="1:16" ht="127.5" customHeight="1" thickBot="1">
      <c r="A107" s="56" t="s">
        <v>125</v>
      </c>
      <c r="B107" s="64"/>
      <c r="C107" s="69"/>
      <c r="D107" s="110"/>
      <c r="E107" s="111" t="s">
        <v>146</v>
      </c>
      <c r="F107" s="112"/>
      <c r="G107" s="113">
        <v>17000000</v>
      </c>
      <c r="H107" s="120"/>
      <c r="I107" s="120"/>
      <c r="J107" s="120"/>
      <c r="K107" s="114"/>
      <c r="L107" s="48"/>
      <c r="M107" s="31"/>
      <c r="N107" s="31"/>
      <c r="O107" s="31"/>
      <c r="P107" s="31"/>
    </row>
    <row r="108" ht="15">
      <c r="B108" s="34"/>
    </row>
    <row r="109" ht="13.5">
      <c r="B109" s="32"/>
    </row>
    <row r="110" ht="13.5">
      <c r="B110" s="32"/>
    </row>
    <row r="111" ht="13.5">
      <c r="B111" s="32"/>
    </row>
    <row r="112" ht="13.5">
      <c r="B112" s="32"/>
    </row>
    <row r="113" ht="13.5">
      <c r="B113" s="32"/>
    </row>
    <row r="114" ht="13.5">
      <c r="B114" s="32"/>
    </row>
    <row r="115" ht="13.5">
      <c r="B115" s="32"/>
    </row>
    <row r="116" ht="13.5">
      <c r="B116" s="32"/>
    </row>
    <row r="117" ht="13.5">
      <c r="B117" s="32"/>
    </row>
    <row r="118" ht="13.5">
      <c r="B118" s="32"/>
    </row>
    <row r="119" ht="13.5">
      <c r="B119" s="32"/>
    </row>
    <row r="120" ht="13.5">
      <c r="B120" s="32"/>
    </row>
    <row r="121" ht="13.5">
      <c r="B121" s="32"/>
    </row>
    <row r="122" ht="13.5">
      <c r="B122" s="32"/>
    </row>
    <row r="123" ht="13.5">
      <c r="B123" s="32"/>
    </row>
    <row r="124" ht="13.5">
      <c r="B124" s="32"/>
    </row>
    <row r="125" ht="13.5">
      <c r="B125" s="32"/>
    </row>
    <row r="126" ht="13.5">
      <c r="B126" s="32"/>
    </row>
    <row r="127" ht="13.5">
      <c r="B127" s="32"/>
    </row>
    <row r="128" ht="13.5">
      <c r="B128" s="32"/>
    </row>
    <row r="129" ht="13.5">
      <c r="B129" s="32"/>
    </row>
    <row r="130" ht="13.5">
      <c r="B130" s="32"/>
    </row>
    <row r="131" ht="13.5">
      <c r="B131" s="32"/>
    </row>
    <row r="132" ht="13.5">
      <c r="B132" s="32"/>
    </row>
    <row r="133" ht="13.5">
      <c r="B133" s="32"/>
    </row>
    <row r="134" ht="13.5">
      <c r="B134" s="32"/>
    </row>
    <row r="135" ht="13.5">
      <c r="B135" s="32"/>
    </row>
    <row r="136" ht="13.5">
      <c r="B136" s="32"/>
    </row>
    <row r="137" ht="13.5">
      <c r="B137" s="32"/>
    </row>
    <row r="138" ht="13.5">
      <c r="B138" s="32"/>
    </row>
    <row r="139" ht="13.5">
      <c r="B139" s="32"/>
    </row>
    <row r="140" ht="13.5">
      <c r="B140" s="32"/>
    </row>
    <row r="141" ht="13.5">
      <c r="B141" s="32"/>
    </row>
    <row r="142" ht="13.5">
      <c r="B142" s="32"/>
    </row>
    <row r="143" ht="13.5">
      <c r="B143" s="32"/>
    </row>
    <row r="144" ht="13.5">
      <c r="B144" s="32"/>
    </row>
    <row r="145" ht="13.5">
      <c r="B145" s="32"/>
    </row>
  </sheetData>
  <sheetProtection/>
  <autoFilter ref="A3:F74"/>
  <mergeCells count="22">
    <mergeCell ref="I57:I60"/>
    <mergeCell ref="J57:J60"/>
    <mergeCell ref="A1:K2"/>
    <mergeCell ref="A100:A106"/>
    <mergeCell ref="A50:A55"/>
    <mergeCell ref="A34:A42"/>
    <mergeCell ref="G26:G30"/>
    <mergeCell ref="G34:G42"/>
    <mergeCell ref="G46:G47"/>
    <mergeCell ref="G50:G55"/>
    <mergeCell ref="A84:A86"/>
    <mergeCell ref="A46:A47"/>
    <mergeCell ref="J9:J10"/>
    <mergeCell ref="A75:A83"/>
    <mergeCell ref="H75:H83"/>
    <mergeCell ref="I75:I83"/>
    <mergeCell ref="A87:A99"/>
    <mergeCell ref="G9:G10"/>
    <mergeCell ref="A26:A30"/>
    <mergeCell ref="A72:A73"/>
    <mergeCell ref="J26:J30"/>
    <mergeCell ref="H57:H60"/>
  </mergeCells>
  <printOptions horizontalCentered="1" verticalCentered="1"/>
  <pageMargins left="0.7480314960629921" right="0.7480314960629921" top="0.5118110236220472" bottom="0.3937007874015748" header="0" footer="0"/>
  <pageSetup fitToHeight="3" fitToWidth="1" horizontalDpi="600" verticalDpi="600" orientation="landscape" paperSize="5" scale="59" r:id="rId3"/>
  <legacyDrawing r:id="rId2"/>
</worksheet>
</file>

<file path=xl/worksheets/sheet3.xml><?xml version="1.0" encoding="utf-8"?>
<worksheet xmlns="http://schemas.openxmlformats.org/spreadsheetml/2006/main" xmlns:r="http://schemas.openxmlformats.org/officeDocument/2006/relationships">
  <dimension ref="A1:B17"/>
  <sheetViews>
    <sheetView zoomScalePageLayoutView="0" workbookViewId="0" topLeftCell="A1">
      <selection activeCell="B4" sqref="B4:B16"/>
    </sheetView>
  </sheetViews>
  <sheetFormatPr defaultColWidth="11.421875" defaultRowHeight="12.75"/>
  <cols>
    <col min="1" max="1" width="55.140625" style="0" bestFit="1" customWidth="1"/>
    <col min="2" max="2" width="16.7109375" style="0" bestFit="1" customWidth="1"/>
  </cols>
  <sheetData>
    <row r="1" spans="1:2" ht="16.5" thickBot="1">
      <c r="A1" s="177" t="s">
        <v>165</v>
      </c>
      <c r="B1" s="178"/>
    </row>
    <row r="2" spans="1:2" ht="15">
      <c r="A2" s="136"/>
      <c r="B2" s="137"/>
    </row>
    <row r="3" spans="1:2" ht="15">
      <c r="A3" s="138" t="s">
        <v>166</v>
      </c>
      <c r="B3" s="139">
        <v>2013</v>
      </c>
    </row>
    <row r="4" spans="1:2" ht="67.5">
      <c r="A4" s="140" t="s">
        <v>179</v>
      </c>
      <c r="B4" s="109">
        <v>153000000</v>
      </c>
    </row>
    <row r="5" spans="1:2" ht="13.5">
      <c r="A5" s="140" t="s">
        <v>167</v>
      </c>
      <c r="B5" s="109">
        <v>64000000</v>
      </c>
    </row>
    <row r="6" spans="1:2" ht="13.5">
      <c r="A6" s="140" t="s">
        <v>168</v>
      </c>
      <c r="B6" s="109">
        <v>100000000</v>
      </c>
    </row>
    <row r="7" spans="1:2" ht="27">
      <c r="A7" s="140" t="s">
        <v>169</v>
      </c>
      <c r="B7" s="109">
        <v>62000000</v>
      </c>
    </row>
    <row r="8" spans="1:2" ht="13.5">
      <c r="A8" s="140" t="s">
        <v>170</v>
      </c>
      <c r="B8" s="109">
        <v>8000000</v>
      </c>
    </row>
    <row r="9" spans="1:2" ht="13.5">
      <c r="A9" s="140" t="s">
        <v>171</v>
      </c>
      <c r="B9" s="109">
        <v>21000000</v>
      </c>
    </row>
    <row r="10" spans="1:2" ht="27">
      <c r="A10" s="140" t="s">
        <v>172</v>
      </c>
      <c r="B10" s="109">
        <v>50000000</v>
      </c>
    </row>
    <row r="11" spans="1:2" ht="13.5">
      <c r="A11" s="140" t="s">
        <v>173</v>
      </c>
      <c r="B11" s="109">
        <v>94088272</v>
      </c>
    </row>
    <row r="12" spans="1:2" ht="27">
      <c r="A12" s="140" t="s">
        <v>174</v>
      </c>
      <c r="B12" s="109">
        <v>24268000</v>
      </c>
    </row>
    <row r="13" spans="1:2" ht="27">
      <c r="A13" s="140" t="s">
        <v>175</v>
      </c>
      <c r="B13" s="109">
        <v>60500000</v>
      </c>
    </row>
    <row r="14" spans="1:2" ht="27">
      <c r="A14" s="140" t="s">
        <v>176</v>
      </c>
      <c r="B14" s="109">
        <v>83000000</v>
      </c>
    </row>
    <row r="15" spans="1:2" ht="27">
      <c r="A15" s="140" t="s">
        <v>177</v>
      </c>
      <c r="B15" s="109">
        <v>355000000</v>
      </c>
    </row>
    <row r="16" spans="1:2" ht="13.5">
      <c r="A16" s="140" t="s">
        <v>178</v>
      </c>
      <c r="B16" s="109">
        <v>30000000</v>
      </c>
    </row>
    <row r="17" spans="1:2" ht="16.5" thickBot="1">
      <c r="A17" s="131"/>
      <c r="B17" s="132">
        <v>1104858285</v>
      </c>
    </row>
  </sheetData>
  <sheetProtection/>
  <autoFilter ref="A2:A4"/>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SUPERSOLIDARIA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SISTEMAS</dc:creator>
  <cp:keywords/>
  <dc:description/>
  <cp:lastModifiedBy>Vanessa Rios Aguillon</cp:lastModifiedBy>
  <cp:lastPrinted>2012-01-16T22:07:24Z</cp:lastPrinted>
  <dcterms:created xsi:type="dcterms:W3CDTF">2011-02-08T15:54:28Z</dcterms:created>
  <dcterms:modified xsi:type="dcterms:W3CDTF">2013-06-18T18:09:48Z</dcterms:modified>
  <cp:category/>
  <cp:version/>
  <cp:contentType/>
  <cp:contentStatus/>
</cp:coreProperties>
</file>